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30" yWindow="-30" windowWidth="13245" windowHeight="12795" tabRatio="500" activeTab="2"/>
  </bookViews>
  <sheets>
    <sheet name="ДОХОДЫ" sheetId="1" r:id="rId1"/>
    <sheet name="расходы " sheetId="2" r:id="rId2"/>
    <sheet name="ПРИЛОЖЕНИЕ 3" sheetId="3" r:id="rId3"/>
  </sheets>
  <definedNames>
    <definedName name="_Otchet_Period_Source__AT_ObjectName">#REF!</definedName>
    <definedName name="_PBuh_">'ПРИЛОЖЕНИЕ 3'!#REF!</definedName>
    <definedName name="_PBuhN_">'ПРИЛОЖЕНИЕ 3'!$A$22</definedName>
    <definedName name="_Period_">#REF!</definedName>
    <definedName name="_PRuk_">'ПРИЛОЖЕНИЕ 3'!#REF!</definedName>
    <definedName name="_PRukN_">'ПРИЛОЖЕНИЕ 3'!$A$20</definedName>
    <definedName name="_RDate_">#REF!</definedName>
    <definedName name="_СпрОКАТО_">#REF!</definedName>
    <definedName name="_СпрОКПО_">#REF!</definedName>
    <definedName name="total2">#REF!</definedName>
    <definedName name="_xlnm.Print_Titles" localSheetId="0">ДОХОДЫ!$7:$9</definedName>
    <definedName name="_xlnm.Print_Area" localSheetId="0">ДОХОДЫ!$A$1:$F$241</definedName>
    <definedName name="_xlnm.Print_Area" localSheetId="2">'ПРИЛОЖЕНИЕ 3'!$A$1:$E$18</definedName>
    <definedName name="_xlnm.Print_Area" localSheetId="1">'расходы '!$A$1:$J$64</definedName>
  </definedName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F19" i="2" l="1"/>
  <c r="F224" i="1" l="1"/>
  <c r="E223" i="1"/>
  <c r="F223" i="1" s="1"/>
  <c r="D223" i="1"/>
  <c r="F193" i="1"/>
  <c r="E192" i="1"/>
  <c r="D192" i="1"/>
  <c r="F192" i="1" s="1"/>
  <c r="E239" i="1" l="1"/>
  <c r="J37" i="2"/>
  <c r="E79" i="1"/>
  <c r="F179" i="1"/>
  <c r="F175" i="1"/>
  <c r="E158" i="1"/>
  <c r="F158" i="1" s="1"/>
  <c r="D158" i="1"/>
  <c r="F160" i="1"/>
  <c r="F127" i="1" l="1"/>
  <c r="F126" i="1"/>
  <c r="E125" i="1"/>
  <c r="D125" i="1"/>
  <c r="E41" i="1"/>
  <c r="E13" i="1"/>
  <c r="D13" i="1"/>
  <c r="F20" i="1"/>
  <c r="F46" i="2"/>
  <c r="F237" i="1"/>
  <c r="E236" i="1"/>
  <c r="D236" i="1"/>
  <c r="F236" i="1" s="1"/>
  <c r="E201" i="1"/>
  <c r="E106" i="1"/>
  <c r="E73" i="1"/>
  <c r="D73" i="1"/>
  <c r="F74" i="1"/>
  <c r="E32" i="1"/>
  <c r="F195" i="1"/>
  <c r="E194" i="1"/>
  <c r="D194" i="1"/>
  <c r="F194" i="1" l="1"/>
  <c r="F125" i="1"/>
  <c r="F73" i="1"/>
  <c r="F226" i="1"/>
  <c r="F225" i="1" s="1"/>
  <c r="E196" i="1"/>
  <c r="F187" i="1"/>
  <c r="F186" i="1" s="1"/>
  <c r="F19" i="1"/>
  <c r="E225" i="1"/>
  <c r="D225" i="1"/>
  <c r="E186" i="1"/>
  <c r="D186" i="1"/>
  <c r="E178" i="1"/>
  <c r="D178" i="1"/>
  <c r="E174" i="1"/>
  <c r="D174" i="1"/>
  <c r="F178" i="1" l="1"/>
  <c r="F174" i="1"/>
  <c r="E39" i="2"/>
  <c r="F23" i="2"/>
  <c r="F118" i="1"/>
  <c r="F197" i="1"/>
  <c r="D32" i="1"/>
  <c r="F56" i="2" l="1"/>
  <c r="D201" i="1"/>
  <c r="F191" i="1"/>
  <c r="E182" i="1"/>
  <c r="D182" i="1"/>
  <c r="F183" i="1"/>
  <c r="F181" i="1"/>
  <c r="D109" i="1"/>
  <c r="E123" i="1"/>
  <c r="D123" i="1"/>
  <c r="E109" i="1"/>
  <c r="F111" i="1"/>
  <c r="E100" i="1"/>
  <c r="D100" i="1"/>
  <c r="F101" i="1"/>
  <c r="J12" i="2"/>
  <c r="F39" i="2"/>
  <c r="F77" i="1"/>
  <c r="F72" i="1"/>
  <c r="F60" i="1"/>
  <c r="F57" i="1"/>
  <c r="F55" i="1"/>
  <c r="F38" i="1"/>
  <c r="F241" i="1"/>
  <c r="F240" i="1"/>
  <c r="F235" i="1"/>
  <c r="F233" i="1"/>
  <c r="F228" i="1"/>
  <c r="F214" i="1"/>
  <c r="F212" i="1"/>
  <c r="F210" i="1"/>
  <c r="F215" i="1"/>
  <c r="F185" i="1"/>
  <c r="F159" i="1"/>
  <c r="F18" i="1"/>
  <c r="F35" i="1"/>
  <c r="F43" i="1"/>
  <c r="F51" i="1"/>
  <c r="F95" i="1"/>
  <c r="F154" i="1"/>
  <c r="F152" i="1"/>
  <c r="F149" i="1"/>
  <c r="F147" i="1"/>
  <c r="F145" i="1"/>
  <c r="F144" i="1"/>
  <c r="F142" i="1"/>
  <c r="F140" i="1"/>
  <c r="F138" i="1"/>
  <c r="F137" i="1"/>
  <c r="F135" i="1"/>
  <c r="F132" i="1"/>
  <c r="F120" i="1"/>
  <c r="F119" i="1"/>
  <c r="F117" i="1"/>
  <c r="F116" i="1"/>
  <c r="F115" i="1"/>
  <c r="F114" i="1"/>
  <c r="F113" i="1"/>
  <c r="F112" i="1"/>
  <c r="F110" i="1"/>
  <c r="F102" i="1"/>
  <c r="F100" i="1" s="1"/>
  <c r="F81" i="1"/>
  <c r="F182" i="1" l="1"/>
  <c r="F109" i="1"/>
  <c r="F59" i="2"/>
  <c r="E66" i="1"/>
  <c r="E227" i="1" l="1"/>
  <c r="D227" i="1"/>
  <c r="F227" i="1" l="1"/>
  <c r="E7" i="3"/>
  <c r="D7" i="3"/>
  <c r="F6" i="2"/>
  <c r="E6" i="2"/>
  <c r="J62" i="2"/>
  <c r="J24" i="2"/>
  <c r="F3" i="2"/>
  <c r="F130" i="1"/>
  <c r="F129" i="1"/>
  <c r="E172" i="1" l="1"/>
  <c r="D172" i="1"/>
  <c r="E180" i="1"/>
  <c r="D180" i="1"/>
  <c r="E176" i="1"/>
  <c r="D176" i="1"/>
  <c r="E128" i="1"/>
  <c r="D128" i="1"/>
  <c r="E50" i="1"/>
  <c r="D50" i="1"/>
  <c r="D2" i="3"/>
  <c r="J60" i="2"/>
  <c r="J57" i="2"/>
  <c r="J55" i="2"/>
  <c r="J54" i="2"/>
  <c r="J53" i="2"/>
  <c r="J52" i="2"/>
  <c r="J47" i="2"/>
  <c r="J48" i="2"/>
  <c r="J45" i="2"/>
  <c r="J44" i="2"/>
  <c r="J43" i="2"/>
  <c r="J42" i="2"/>
  <c r="J41" i="2"/>
  <c r="J40" i="2"/>
  <c r="J38" i="2"/>
  <c r="J35" i="2"/>
  <c r="J34" i="2"/>
  <c r="J33" i="2"/>
  <c r="J32" i="2"/>
  <c r="J25" i="2"/>
  <c r="J28" i="2"/>
  <c r="J29" i="2"/>
  <c r="J30" i="2"/>
  <c r="J20" i="2"/>
  <c r="J21" i="2"/>
  <c r="J22" i="2"/>
  <c r="J18" i="2"/>
  <c r="J11" i="2"/>
  <c r="J13" i="2"/>
  <c r="J14" i="2"/>
  <c r="J16" i="2"/>
  <c r="F162" i="1"/>
  <c r="F161" i="1" s="1"/>
  <c r="F166" i="1"/>
  <c r="E166" i="1"/>
  <c r="D166" i="1"/>
  <c r="F168" i="1"/>
  <c r="F170" i="1"/>
  <c r="F189" i="1"/>
  <c r="F188" i="1" s="1"/>
  <c r="F196" i="1"/>
  <c r="F199" i="1"/>
  <c r="F198" i="1" s="1"/>
  <c r="F202" i="1"/>
  <c r="F201" i="1" s="1"/>
  <c r="F204" i="1"/>
  <c r="F203" i="1" s="1"/>
  <c r="F206" i="1"/>
  <c r="F205" i="1" s="1"/>
  <c r="F208" i="1"/>
  <c r="F207" i="1" s="1"/>
  <c r="F217" i="1"/>
  <c r="F219" i="1"/>
  <c r="F222" i="1"/>
  <c r="F230" i="1"/>
  <c r="F229" i="1" s="1"/>
  <c r="F234" i="1"/>
  <c r="E143" i="1"/>
  <c r="D143" i="1"/>
  <c r="E136" i="1"/>
  <c r="F136" i="1" s="1"/>
  <c r="D136" i="1"/>
  <c r="D121" i="1"/>
  <c r="E139" i="1"/>
  <c r="D139" i="1"/>
  <c r="F107" i="1"/>
  <c r="F106" i="1" s="1"/>
  <c r="F105" i="1"/>
  <c r="F92" i="1"/>
  <c r="F91" i="1" s="1"/>
  <c r="F90" i="1" s="1"/>
  <c r="F84" i="1"/>
  <c r="F85" i="1"/>
  <c r="F87" i="1"/>
  <c r="F80" i="1"/>
  <c r="F79" i="1" s="1"/>
  <c r="E78" i="1"/>
  <c r="F69" i="1"/>
  <c r="F68" i="1" s="1"/>
  <c r="F63" i="1"/>
  <c r="F65" i="1"/>
  <c r="F49" i="1"/>
  <c r="F48" i="1" s="1"/>
  <c r="F47" i="1" s="1"/>
  <c r="F46" i="1"/>
  <c r="F45" i="1" s="1"/>
  <c r="F44" i="1" s="1"/>
  <c r="F42" i="1"/>
  <c r="F41" i="1" s="1"/>
  <c r="F40" i="1"/>
  <c r="F39" i="1" s="1"/>
  <c r="F37" i="1"/>
  <c r="F34" i="1"/>
  <c r="F33" i="1"/>
  <c r="F30" i="1"/>
  <c r="F23" i="1"/>
  <c r="F24" i="1"/>
  <c r="F25" i="1"/>
  <c r="F26" i="1"/>
  <c r="F17" i="1"/>
  <c r="F16" i="1"/>
  <c r="F15" i="1"/>
  <c r="F14" i="1"/>
  <c r="D231" i="1"/>
  <c r="F180" i="1" l="1"/>
  <c r="F139" i="1"/>
  <c r="F143" i="1"/>
  <c r="F128" i="1"/>
  <c r="E19" i="2"/>
  <c r="J19" i="2" s="1"/>
  <c r="F31" i="2"/>
  <c r="F8" i="2"/>
  <c r="E231" i="1"/>
  <c r="F231" i="1" s="1"/>
  <c r="F36" i="2"/>
  <c r="E36" i="2"/>
  <c r="J36" i="2" l="1"/>
  <c r="C18" i="3"/>
  <c r="C17" i="3"/>
  <c r="C16" i="3"/>
  <c r="C15" i="3"/>
  <c r="C14" i="3"/>
  <c r="C13" i="3"/>
  <c r="C12" i="3"/>
  <c r="C11" i="3"/>
  <c r="C10" i="3"/>
  <c r="C9" i="3"/>
  <c r="H65" i="2"/>
  <c r="G65" i="2"/>
  <c r="I61" i="2"/>
  <c r="H61" i="2"/>
  <c r="G61" i="2"/>
  <c r="I60" i="2"/>
  <c r="H60" i="2"/>
  <c r="G60" i="2"/>
  <c r="E59" i="2"/>
  <c r="G59" i="2" s="1"/>
  <c r="I58" i="2"/>
  <c r="G58" i="2"/>
  <c r="I57" i="2"/>
  <c r="G57" i="2"/>
  <c r="H57" i="2" s="1"/>
  <c r="E56" i="2"/>
  <c r="J56" i="2" s="1"/>
  <c r="I55" i="2"/>
  <c r="G55" i="2"/>
  <c r="I54" i="2"/>
  <c r="H54" i="2"/>
  <c r="G54" i="2"/>
  <c r="I53" i="2"/>
  <c r="H53" i="2"/>
  <c r="G53" i="2"/>
  <c r="I52" i="2"/>
  <c r="H52" i="2"/>
  <c r="G52" i="2"/>
  <c r="F51" i="2"/>
  <c r="E51" i="2"/>
  <c r="I50" i="2"/>
  <c r="H50" i="2"/>
  <c r="G50" i="2"/>
  <c r="F49" i="2"/>
  <c r="E49" i="2"/>
  <c r="I48" i="2"/>
  <c r="H48" i="2"/>
  <c r="G48" i="2"/>
  <c r="I47" i="2"/>
  <c r="H47" i="2"/>
  <c r="G47" i="2"/>
  <c r="H46" i="2"/>
  <c r="E46" i="2"/>
  <c r="I45" i="2"/>
  <c r="I44" i="2"/>
  <c r="I43" i="2"/>
  <c r="I41" i="2"/>
  <c r="H41" i="2"/>
  <c r="G41" i="2"/>
  <c r="I40" i="2"/>
  <c r="H40" i="2"/>
  <c r="G40" i="2"/>
  <c r="H39" i="2"/>
  <c r="J39" i="2"/>
  <c r="I35" i="2"/>
  <c r="G35" i="2"/>
  <c r="I34" i="2"/>
  <c r="G34" i="2"/>
  <c r="I33" i="2"/>
  <c r="H33" i="2"/>
  <c r="G33" i="2"/>
  <c r="I32" i="2"/>
  <c r="E31" i="2"/>
  <c r="J31" i="2" s="1"/>
  <c r="I30" i="2"/>
  <c r="H30" i="2"/>
  <c r="G30" i="2"/>
  <c r="I28" i="2"/>
  <c r="G28" i="2"/>
  <c r="I27" i="2"/>
  <c r="G27" i="2"/>
  <c r="E23" i="2"/>
  <c r="I22" i="2"/>
  <c r="I21" i="2"/>
  <c r="I20" i="2"/>
  <c r="I19" i="2"/>
  <c r="I18" i="2"/>
  <c r="F17" i="2"/>
  <c r="E17" i="2"/>
  <c r="I16" i="2"/>
  <c r="H16" i="2"/>
  <c r="G16" i="2"/>
  <c r="I15" i="2"/>
  <c r="G15" i="2"/>
  <c r="I14" i="2"/>
  <c r="I13" i="2"/>
  <c r="H13" i="2"/>
  <c r="G13" i="2"/>
  <c r="I12" i="2"/>
  <c r="G12" i="2"/>
  <c r="I11" i="2"/>
  <c r="H11" i="2"/>
  <c r="G11" i="2"/>
  <c r="H10" i="2"/>
  <c r="G10" i="2"/>
  <c r="H8" i="2"/>
  <c r="E8" i="2"/>
  <c r="J8" i="2" s="1"/>
  <c r="E238" i="1"/>
  <c r="D239" i="1"/>
  <c r="E229" i="1"/>
  <c r="D229" i="1"/>
  <c r="E221" i="1"/>
  <c r="E220" i="1" s="1"/>
  <c r="D221" i="1"/>
  <c r="E218" i="1"/>
  <c r="D218" i="1"/>
  <c r="E216" i="1"/>
  <c r="D216" i="1"/>
  <c r="E213" i="1"/>
  <c r="D213" i="1"/>
  <c r="E211" i="1"/>
  <c r="D211" i="1"/>
  <c r="E209" i="1"/>
  <c r="F209" i="1" s="1"/>
  <c r="D209" i="1"/>
  <c r="E207" i="1"/>
  <c r="D207" i="1"/>
  <c r="E205" i="1"/>
  <c r="D205" i="1"/>
  <c r="E203" i="1"/>
  <c r="D203" i="1"/>
  <c r="E198" i="1"/>
  <c r="D198" i="1"/>
  <c r="D196" i="1"/>
  <c r="E190" i="1"/>
  <c r="D190" i="1"/>
  <c r="E188" i="1"/>
  <c r="D188" i="1"/>
  <c r="D163" i="1" s="1"/>
  <c r="E184" i="1"/>
  <c r="D184" i="1"/>
  <c r="E170" i="1"/>
  <c r="D170" i="1"/>
  <c r="E168" i="1"/>
  <c r="D168" i="1"/>
  <c r="E164" i="1"/>
  <c r="D164" i="1"/>
  <c r="E161" i="1"/>
  <c r="D161" i="1"/>
  <c r="E153" i="1"/>
  <c r="D153" i="1"/>
  <c r="E151" i="1"/>
  <c r="D151" i="1"/>
  <c r="E148" i="1"/>
  <c r="D148" i="1"/>
  <c r="E146" i="1"/>
  <c r="D146" i="1"/>
  <c r="E141" i="1"/>
  <c r="D141" i="1"/>
  <c r="E134" i="1"/>
  <c r="D134" i="1"/>
  <c r="D133" i="1" s="1"/>
  <c r="E131" i="1"/>
  <c r="D131" i="1"/>
  <c r="E121" i="1"/>
  <c r="E104" i="1"/>
  <c r="E103" i="1" s="1"/>
  <c r="D106" i="1"/>
  <c r="D104" i="1" s="1"/>
  <c r="D103" i="1" s="1"/>
  <c r="D96" i="1" s="1"/>
  <c r="E97" i="1"/>
  <c r="D97" i="1"/>
  <c r="E94" i="1"/>
  <c r="D94" i="1"/>
  <c r="D93" i="1" s="1"/>
  <c r="E91" i="1"/>
  <c r="E90" i="1" s="1"/>
  <c r="D91" i="1"/>
  <c r="D90" i="1" s="1"/>
  <c r="E86" i="1"/>
  <c r="D86" i="1"/>
  <c r="D83" i="1" s="1"/>
  <c r="D82" i="1" s="1"/>
  <c r="D79" i="1"/>
  <c r="D78" i="1" s="1"/>
  <c r="F78" i="1" s="1"/>
  <c r="E76" i="1"/>
  <c r="E75" i="1" s="1"/>
  <c r="D76" i="1"/>
  <c r="E71" i="1"/>
  <c r="D71" i="1"/>
  <c r="D70" i="1" s="1"/>
  <c r="E68" i="1"/>
  <c r="D68" i="1"/>
  <c r="D66" i="1"/>
  <c r="E62" i="1"/>
  <c r="D62" i="1"/>
  <c r="E59" i="1"/>
  <c r="D59" i="1"/>
  <c r="E56" i="1"/>
  <c r="D56" i="1"/>
  <c r="E54" i="1"/>
  <c r="D54" i="1"/>
  <c r="E48" i="1"/>
  <c r="E47" i="1" s="1"/>
  <c r="D48" i="1"/>
  <c r="D47" i="1" s="1"/>
  <c r="E45" i="1"/>
  <c r="E44" i="1" s="1"/>
  <c r="D45" i="1"/>
  <c r="D44" i="1" s="1"/>
  <c r="D41" i="1"/>
  <c r="E39" i="1"/>
  <c r="D39" i="1"/>
  <c r="E36" i="1"/>
  <c r="D36" i="1"/>
  <c r="E29" i="1"/>
  <c r="E28" i="1" s="1"/>
  <c r="D29" i="1"/>
  <c r="D28" i="1" s="1"/>
  <c r="E22" i="1"/>
  <c r="D22" i="1"/>
  <c r="D21" i="1" s="1"/>
  <c r="D12" i="1"/>
  <c r="F54" i="1" l="1"/>
  <c r="E96" i="1"/>
  <c r="D220" i="1"/>
  <c r="F59" i="1"/>
  <c r="D238" i="1"/>
  <c r="F239" i="1"/>
  <c r="E70" i="1"/>
  <c r="F70" i="1" s="1"/>
  <c r="F71" i="1"/>
  <c r="F141" i="1"/>
  <c r="F148" i="1"/>
  <c r="F213" i="1"/>
  <c r="F131" i="1"/>
  <c r="D75" i="1"/>
  <c r="F75" i="1" s="1"/>
  <c r="F76" i="1"/>
  <c r="E163" i="1"/>
  <c r="F190" i="1"/>
  <c r="F238" i="1"/>
  <c r="F56" i="1"/>
  <c r="E53" i="1"/>
  <c r="E52" i="1" s="1"/>
  <c r="E27" i="1"/>
  <c r="F211" i="1"/>
  <c r="D200" i="1"/>
  <c r="F184" i="1"/>
  <c r="F153" i="1"/>
  <c r="E133" i="1"/>
  <c r="F133" i="1" s="1"/>
  <c r="F134" i="1"/>
  <c r="F146" i="1"/>
  <c r="F151" i="1"/>
  <c r="E93" i="1"/>
  <c r="F93" i="1" s="1"/>
  <c r="F94" i="1"/>
  <c r="F103" i="1"/>
  <c r="D61" i="1"/>
  <c r="I17" i="2"/>
  <c r="D157" i="1"/>
  <c r="D108" i="1"/>
  <c r="J59" i="2"/>
  <c r="H51" i="2"/>
  <c r="J51" i="2"/>
  <c r="J46" i="2"/>
  <c r="I23" i="2"/>
  <c r="J23" i="2"/>
  <c r="J17" i="2"/>
  <c r="F218" i="1"/>
  <c r="F32" i="1"/>
  <c r="E21" i="1"/>
  <c r="F22" i="1"/>
  <c r="F21" i="1" s="1"/>
  <c r="E83" i="1"/>
  <c r="F86" i="1"/>
  <c r="F104" i="1"/>
  <c r="E12" i="1"/>
  <c r="F13" i="1"/>
  <c r="F12" i="1" s="1"/>
  <c r="F29" i="1"/>
  <c r="F36" i="1"/>
  <c r="F62" i="1"/>
  <c r="F216" i="1"/>
  <c r="F221" i="1"/>
  <c r="D53" i="1"/>
  <c r="D52" i="1" s="1"/>
  <c r="D89" i="1"/>
  <c r="E61" i="1"/>
  <c r="E58" i="1" s="1"/>
  <c r="E150" i="1"/>
  <c r="D150" i="1"/>
  <c r="E157" i="1"/>
  <c r="F63" i="2"/>
  <c r="G49" i="2"/>
  <c r="I49" i="2"/>
  <c r="E200" i="1"/>
  <c r="G56" i="2"/>
  <c r="H56" i="2" s="1"/>
  <c r="G51" i="2"/>
  <c r="G46" i="2"/>
  <c r="I31" i="2"/>
  <c r="G8" i="2"/>
  <c r="G31" i="2"/>
  <c r="G23" i="2"/>
  <c r="E63" i="2"/>
  <c r="D18" i="3" s="1"/>
  <c r="I8" i="2"/>
  <c r="D27" i="1"/>
  <c r="G39" i="2"/>
  <c r="I46" i="2"/>
  <c r="H59" i="2"/>
  <c r="H31" i="2"/>
  <c r="I39" i="2"/>
  <c r="H49" i="2"/>
  <c r="I51" i="2"/>
  <c r="I56" i="2"/>
  <c r="I59" i="2"/>
  <c r="D58" i="1" l="1"/>
  <c r="D11" i="1" s="1"/>
  <c r="E156" i="1"/>
  <c r="E155" i="1" s="1"/>
  <c r="F52" i="1"/>
  <c r="F53" i="1"/>
  <c r="E89" i="1"/>
  <c r="F89" i="1" s="1"/>
  <c r="F150" i="1"/>
  <c r="E108" i="1"/>
  <c r="F108" i="1" s="1"/>
  <c r="H63" i="2"/>
  <c r="E17" i="3"/>
  <c r="E16" i="3" s="1"/>
  <c r="E15" i="3" s="1"/>
  <c r="J63" i="2"/>
  <c r="D17" i="3"/>
  <c r="D16" i="3" s="1"/>
  <c r="D15" i="3" s="1"/>
  <c r="F220" i="1"/>
  <c r="F96" i="1"/>
  <c r="E82" i="1"/>
  <c r="F83" i="1"/>
  <c r="F82" i="1" s="1"/>
  <c r="F27" i="1"/>
  <c r="F28" i="1"/>
  <c r="D156" i="1"/>
  <c r="D155" i="1" s="1"/>
  <c r="F200" i="1"/>
  <c r="F157" i="1"/>
  <c r="F61" i="1"/>
  <c r="F163" i="1"/>
  <c r="I63" i="2"/>
  <c r="G63" i="2"/>
  <c r="F58" i="1" l="1"/>
  <c r="E11" i="1"/>
  <c r="F11" i="1" s="1"/>
  <c r="F155" i="1"/>
  <c r="F156" i="1"/>
  <c r="D10" i="1"/>
  <c r="E64" i="2" l="1"/>
  <c r="D14" i="3"/>
  <c r="D13" i="3" s="1"/>
  <c r="D12" i="3" s="1"/>
  <c r="D11" i="3" s="1"/>
  <c r="D10" i="3" s="1"/>
  <c r="D9" i="3" s="1"/>
  <c r="E10" i="1"/>
  <c r="E13" i="3" s="1"/>
  <c r="E12" i="3" s="1"/>
  <c r="E11" i="3" s="1"/>
  <c r="E10" i="3" s="1"/>
  <c r="E9" i="3" s="1"/>
  <c r="F10" i="1" l="1"/>
  <c r="F64" i="2"/>
</calcChain>
</file>

<file path=xl/sharedStrings.xml><?xml version="1.0" encoding="utf-8"?>
<sst xmlns="http://schemas.openxmlformats.org/spreadsheetml/2006/main" count="675" uniqueCount="569">
  <si>
    <t xml:space="preserve">Приложение 1 </t>
  </si>
  <si>
    <t>Доходы</t>
  </si>
  <si>
    <t>(в рублях)</t>
  </si>
  <si>
    <t>Бюджет муниципального образования</t>
  </si>
  <si>
    <t>Наименование показателя</t>
  </si>
  <si>
    <t>Код дохода по бюджетной классификации</t>
  </si>
  <si>
    <t>1</t>
  </si>
  <si>
    <t>Доходы бюджета - ИТОГО, 
в том числе:</t>
  </si>
  <si>
    <t>X</t>
  </si>
  <si>
    <t>НАЛОГОВЫЕ И НЕНАЛОГОВЫЕ ДОХОДЫ</t>
  </si>
  <si>
    <t>НАЛОГИ НА ПРИБЫЛЬ, ДОХОДЫ</t>
  </si>
  <si>
    <t>Налог на доходы физических лиц</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</si>
  <si>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</si>
  <si>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</si>
  <si>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</si>
  <si>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</si>
  <si>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с сумм прибыли контролируемой иностранной компании, полученной физическими лицами, признаваемыми контролирующими лицами этой компании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</si>
  <si>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</si>
  <si>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</si>
  <si>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</si>
  <si>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</si>
  <si>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</si>
  <si>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</si>
  <si>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</si>
  <si>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</si>
  <si>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</si>
  <si>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</si>
  <si>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</si>
  <si>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</si>
  <si>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</si>
  <si>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Минимальный налог, зачисляемый в бюджеты субъектов Российской Федерации (за налоговые периоды, истекшие до 1 января 2016 года)</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</si>
  <si>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</si>
  <si>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</si>
  <si>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</si>
  <si>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</si>
  <si>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</si>
  <si>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НАЛОГИ НА ИМУЩЕСТВО</t>
  </si>
  <si>
    <t>Налог на имущество организаций</t>
  </si>
  <si>
    <t>Налог на имущество организаций по имуществу, не входящему в Единую систему газоснабжения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</si>
  <si>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</si>
  <si>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</si>
  <si>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</si>
  <si>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ЗАДОЛЖЕННОСТЬ И ПЕРЕРАСЧЕТЫ ПО ОТМЕНЕННЫМ НАЛОГАМ, СБОРАМ И ИНЫМ ОБЯЗАТЕЛЬНЫМ ПЛАТЕЖАМ</t>
  </si>
  <si>
    <t>Прочие налоги и сборы (по отмененным местным налогам и сборам)</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</si>
  <si>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</si>
  <si>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</si>
  <si>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Прочие местные налоги и сборы</t>
  </si>
  <si>
    <t>Прочие местные налоги и сборы, мобилизуемые на территориях муниципальных районов</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</si>
  <si>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</si>
  <si>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</si>
  <si>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</si>
  <si>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</si>
  <si>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</si>
  <si>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</si>
  <si>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</si>
  <si>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</si>
  <si>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</si>
  <si>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</si>
  <si>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</si>
  <si>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</si>
  <si>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</si>
  <si>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</si>
  <si>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государственная собственность на которые не разграничена</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</si>
  <si>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</si>
  <si>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</si>
  <si>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</si>
  <si>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</si>
  <si>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</si>
  <si>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</si>
  <si>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</si>
  <si>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</si>
  <si>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</si>
  <si>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</si>
  <si>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</si>
  <si>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000 11201030010000120</t>
  </si>
  <si>
    <t>Плата за размещение отходов производства и потребления</t>
  </si>
  <si>
    <t>Плата за размещение отходов производства</t>
  </si>
  <si>
    <t>ДОХОДЫ ОТ ОКАЗАНИЯ ПЛАТНЫХ УСЛУГ (РАБОТ)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</si>
  <si>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</si>
  <si>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</si>
  <si>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</si>
  <si>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</si>
  <si>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</si>
  <si>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</si>
  <si>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</si>
  <si>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</si>
  <si>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</si>
  <si>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</si>
  <si>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</si>
  <si>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</si>
  <si>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</si>
  <si>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</si>
  <si>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Денежные взыскания (штрафы) за нарушение законодательства о налогах и сборах</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</si>
  <si>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</si>
  <si>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Доходы от возмещения ущерба при возникновении страховых случаев</t>
  </si>
  <si>
    <t>Доходы от возмещения ущерба при возникновении страховых случаев, когда выгодоприобретателями выступают получатели средств бюджетов муниципальных районов</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</si>
  <si>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</si>
  <si>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</si>
  <si>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Денежные взыскания (штрафы) за нарушение земельного законодательства</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</si>
  <si>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</si>
  <si>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</si>
  <si>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</si>
  <si>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</si>
  <si>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</si>
  <si>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</si>
  <si>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</si>
  <si>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</si>
  <si>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</si>
  <si>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муниципальных районов</t>
  </si>
  <si>
    <t>ПРОЧИЕ НЕНАЛОГОВЫЕ ДОХОДЫ</t>
  </si>
  <si>
    <t>Невыясненные поступления</t>
  </si>
  <si>
    <t>Невыясненные поступления, зачисляемые в бюджеты муниципальных районов</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</si>
  <si>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</si>
  <si>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</si>
  <si>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</si>
  <si>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</si>
  <si>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</si>
  <si>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</si>
  <si>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муниципальных районов на выравнивание бюджетной обеспеченности</t>
  </si>
  <si>
    <t>Субсидии бюджетам бюджетной системы Российской Федерации (межбюджетные субсидии)</t>
  </si>
  <si>
    <t>Субсидии бюджетам на софинансирование капитальных вложений в объекты государственной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</si>
  <si>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</si>
  <si>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</si>
  <si>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</si>
  <si>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</si>
  <si>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</si>
  <si>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Субсидия бюджетам на поддержку отрасли культуры</t>
  </si>
  <si>
    <t>Субсидия бюджетам муниципальных районов на поддержку отрасли культуры</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</si>
  <si>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</si>
  <si>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</si>
  <si>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</si>
  <si>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</si>
  <si>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</si>
  <si>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</si>
  <si>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</si>
  <si>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</si>
  <si>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</si>
  <si>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</si>
  <si>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первичного воинского учета на территориях, где отсутствуют военные комиссариаты</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</si>
  <si>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</si>
  <si>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</si>
  <si>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</si>
  <si>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</si>
  <si>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</si>
  <si>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</si>
  <si>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на государственную регистрацию актов гражданского состояния</t>
  </si>
  <si>
    <t>Субвенции бюджетам муниципальных районов на государственную регистрацию актов гражданского состояния</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</si>
  <si>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</si>
  <si>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</si>
  <si>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</si>
  <si>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</si>
  <si>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</si>
  <si>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Прочие межбюджетные трансферты, передаваемые бюджетам</t>
  </si>
  <si>
    <t>Прочие межбюджетные трансферты, передаваемые бюджетам муниципальных районов</t>
  </si>
  <si>
    <t>ПРОЧИЕ БЕЗВОЗМЕЗДНЫЕ ПОСТУПЛЕНИЯ</t>
  </si>
  <si>
    <t>Прочие безвозмездные поступления в бюджеты муниципальных районов</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</si>
  <si>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</si>
  <si>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</si>
  <si>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</si>
  <si>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</si>
  <si>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</si>
  <si>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Приложение 2</t>
  </si>
  <si>
    <t>№                            п/п</t>
  </si>
  <si>
    <t>Наименование</t>
  </si>
  <si>
    <t>Раздел</t>
  </si>
  <si>
    <t xml:space="preserve">Подраздел </t>
  </si>
  <si>
    <t>% к 2011 году</t>
  </si>
  <si>
    <t>% к 1 полугодию 2011г</t>
  </si>
  <si>
    <t>% исполнения к году</t>
  </si>
  <si>
    <t>РАСХОДЫ</t>
  </si>
  <si>
    <t xml:space="preserve">Общегосударственные вопросы </t>
  </si>
  <si>
    <t>01</t>
  </si>
  <si>
    <t>00</t>
  </si>
  <si>
    <t xml:space="preserve">Функционирование высшего должностного лица субъекта РФ и органа местного самоуправления </t>
  </si>
  <si>
    <t>.01</t>
  </si>
  <si>
    <t>.02</t>
  </si>
  <si>
    <t>Функционирование законодательных(представительных)органов государственной власти и представительных органов муниципальных образований</t>
  </si>
  <si>
    <t>.03</t>
  </si>
  <si>
    <t>Функционирование Правительства Российской Федерации, высших органов иснолнительной власти суъектов Российской Федерации, местных администраций</t>
  </si>
  <si>
    <t>04</t>
  </si>
  <si>
    <t>Судебная система</t>
  </si>
  <si>
    <t>05</t>
  </si>
  <si>
    <t>Обеспечение деятельности финансовых, налоговых и таможенных органов и органов финансового (финансово-бюджетного) надзора</t>
  </si>
  <si>
    <t>06</t>
  </si>
  <si>
    <t>Обеспечение проведения выборов и референдумов</t>
  </si>
  <si>
    <t>07</t>
  </si>
  <si>
    <t>Резервные фонды</t>
  </si>
  <si>
    <t>11</t>
  </si>
  <si>
    <t>Другие общегосударственные вопросы</t>
  </si>
  <si>
    <t>13</t>
  </si>
  <si>
    <t>Национальная оборона</t>
  </si>
  <si>
    <t>02</t>
  </si>
  <si>
    <t>Мобилизационная и вневойсковая подготовка</t>
  </si>
  <si>
    <t>03</t>
  </si>
  <si>
    <t>Национальная безопасность и правоохранительная деятельность</t>
  </si>
  <si>
    <t>Органы юстиции</t>
  </si>
  <si>
    <t>09</t>
  </si>
  <si>
    <t>Другие вопросы в области национальной безопасности</t>
  </si>
  <si>
    <t>14</t>
  </si>
  <si>
    <t>Национальная экономика</t>
  </si>
  <si>
    <t>.00</t>
  </si>
  <si>
    <t>Общеэкономические расходы</t>
  </si>
  <si>
    <t>Сельское хозяйство и рыболовство</t>
  </si>
  <si>
    <t>Водное хозяйство</t>
  </si>
  <si>
    <t>Транспорт</t>
  </si>
  <si>
    <t>08</t>
  </si>
  <si>
    <t>Дорожное хозяйство (дорожные фонды)</t>
  </si>
  <si>
    <t>Связь и информатика</t>
  </si>
  <si>
    <t>10</t>
  </si>
  <si>
    <t>Другие вопросы в области национальной экономике</t>
  </si>
  <si>
    <t>12</t>
  </si>
  <si>
    <t>Жилищно - 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</si>
  <si>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</si>
  <si>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</si>
  <si>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</si>
  <si>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</si>
  <si>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Охрана окружающей среды</t>
  </si>
  <si>
    <t>Другие вопросы в области охраны окружающей среды</t>
  </si>
  <si>
    <t>Образование</t>
  </si>
  <si>
    <t>Дошкольное образование</t>
  </si>
  <si>
    <t>Общее образование</t>
  </si>
  <si>
    <t>Дополнительное образование детей</t>
  </si>
  <si>
    <t>Профессиональная подготовка, переподготовка и повышение квалификации</t>
  </si>
  <si>
    <t>Молодежная политика и оздоровление детей</t>
  </si>
  <si>
    <t>Другие вопросы в области образования</t>
  </si>
  <si>
    <t>Культура, кинематография</t>
  </si>
  <si>
    <t>Культура</t>
  </si>
  <si>
    <t>Другие вопросы в области культуры, кинематографии</t>
  </si>
  <si>
    <t xml:space="preserve">Здравоохранение </t>
  </si>
  <si>
    <t>.09</t>
  </si>
  <si>
    <t>Другие вопросы в области здравоохранения</t>
  </si>
  <si>
    <t>Социальная политика</t>
  </si>
  <si>
    <t>Пенсионное обеспечение</t>
  </si>
  <si>
    <t>Социальное обеспечение населения</t>
  </si>
  <si>
    <t>Охрана семье и детства</t>
  </si>
  <si>
    <t>Другие вопросы в области социальной политики</t>
  </si>
  <si>
    <t>Физическая культура и спорт</t>
  </si>
  <si>
    <t xml:space="preserve">Физическая культура </t>
  </si>
  <si>
    <t>Массовый спорт</t>
  </si>
  <si>
    <t>Межбюджетные трансферты общего характера бюджетам субъектов Российской Федерации и муниципальных образований</t>
  </si>
  <si>
    <t>Дотации на выравнивание бюджетной обеспеченности субъектов Российской Федерации и муниципальных образований</t>
  </si>
  <si>
    <t>Прочие межбюджетные трансферты бюджетам субъектов Российской Федерации и муниципальных образований общего характера</t>
  </si>
  <si>
    <t>Прочие межбюджетные трансферты общего характера</t>
  </si>
  <si>
    <t>Итого расходов</t>
  </si>
  <si>
    <t>Дефицит, профицит</t>
  </si>
  <si>
    <t>Приложение 3</t>
  </si>
  <si>
    <t>Источники внутреннего финансирования дефицита бюджета</t>
  </si>
  <si>
    <t>( в рублях)</t>
  </si>
  <si>
    <t xml:space="preserve"> Наименование показателя</t>
  </si>
  <si>
    <t>Код листа</t>
  </si>
  <si>
    <t>Код источника финансирования по бюджетной классификации</t>
  </si>
  <si>
    <t>2</t>
  </si>
  <si>
    <t>Изменение остатков средств</t>
  </si>
  <si>
    <t>000 01 00 00 00 00 0000 00А</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</si>
  <si>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</si>
  <si>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</si>
  <si>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</si>
  <si>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</si>
  <si>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</si>
  <si>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</si>
  <si>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</si>
  <si>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</si>
  <si>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</si>
  <si>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</si>
  <si>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</si>
  <si>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</si>
  <si>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</si>
  <si>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</si>
  <si>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</si>
  <si>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</si>
  <si>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</si>
  <si>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</si>
  <si>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Охрана объектов растительного и животного мира</t>
  </si>
  <si>
    <t>% исполнения</t>
  </si>
  <si>
    <t>Денежные взыскания (штрафы) за административные правонарушения в области дорожного движения</t>
  </si>
  <si>
    <t>Прочие денежные взыскания (штрафы) за административные правонарушения в области дорожного движения</t>
  </si>
  <si>
    <t>Субсиидии бюджетам муниципальных образований на обеспечение мероприятий по переселению граждан из авврийного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 корпорации - фонда содействия реформированию жилищно-коммунального хозяйства</t>
  </si>
  <si>
    <t>Субсиидии бюджетам муниципальных районов на обеспечение мероприятий по переселению граждан из авврийного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 корпорации - фонда содействия реформированию жилищно-коммунального хозяйства</t>
  </si>
  <si>
    <t>000 101 02010 01 0000 110</t>
  </si>
  <si>
    <t>000 100 00000 00 0000 000</t>
  </si>
  <si>
    <t>000 101 00000 00 0000 000</t>
  </si>
  <si>
    <t>000 101 02000 01 0000 110</t>
  </si>
  <si>
    <t>000 101 02020 010000110</t>
  </si>
  <si>
    <t>000 101 02030 01 0000 110</t>
  </si>
  <si>
    <t>000 101 02040 01 0000 110</t>
  </si>
  <si>
    <t>000 103 00000 00 0000 000</t>
  </si>
  <si>
    <t>000 103 02000 01 0000 110</t>
  </si>
  <si>
    <t>000 103 02230 01 0000 110</t>
  </si>
  <si>
    <t>000 103 02240 01 0000 110</t>
  </si>
  <si>
    <t>000 103 02250 01 0000 110</t>
  </si>
  <si>
    <t>000 103 02260 01 0000 110</t>
  </si>
  <si>
    <t>000 105 00000 00 0000 000</t>
  </si>
  <si>
    <t>000 105 01000 00 0000 110</t>
  </si>
  <si>
    <t>000 105 01010 01 0000 110</t>
  </si>
  <si>
    <t>000 105 01011 01 0000 110</t>
  </si>
  <si>
    <t>000 105 01012 01 0000 110</t>
  </si>
  <si>
    <t>000 105 01021 01 0000 110</t>
  </si>
  <si>
    <t>000 105 01022 01 0000 110</t>
  </si>
  <si>
    <t>000 105 02010 02 0000 110</t>
  </si>
  <si>
    <t>000 105 02020 02 0000 110</t>
  </si>
  <si>
    <t>000 105 03000 01 0000 110</t>
  </si>
  <si>
    <t>000 105 03010 01 0000 110</t>
  </si>
  <si>
    <t>000 105 04000 02 0000 110</t>
  </si>
  <si>
    <t>000 105 04020 02 0000 110</t>
  </si>
  <si>
    <t>000 106 00000 00 0000 000</t>
  </si>
  <si>
    <t>000 106 02000 02 0000 110</t>
  </si>
  <si>
    <t>000 106 02010 02 0000 110</t>
  </si>
  <si>
    <t>000 108 00000 00 0000 000</t>
  </si>
  <si>
    <t>000 108 03000 01 0000 110</t>
  </si>
  <si>
    <t>000 108 03010 01 0000 110</t>
  </si>
  <si>
    <t>000 109 00000 00 0000 000</t>
  </si>
  <si>
    <t>000 109 07000 00 0000 110</t>
  </si>
  <si>
    <t>000 109 07030 00 0000 110</t>
  </si>
  <si>
    <t>000 109 07033 05 0000 110</t>
  </si>
  <si>
    <t>000 109 07050 00 0000 110</t>
  </si>
  <si>
    <t>000 109 07053 05 0000 110</t>
  </si>
  <si>
    <t>000 111 00000 00 0000 000</t>
  </si>
  <si>
    <t>000 111 01000 00 0000 120</t>
  </si>
  <si>
    <t>000 111 01050 05 0000 120</t>
  </si>
  <si>
    <t>000 111 05000 00 0000 120</t>
  </si>
  <si>
    <t>000 111 05013 05 0000 120</t>
  </si>
  <si>
    <t>000 111 05020 00 0000 120</t>
  </si>
  <si>
    <t>000 111 05025 05 0000 120</t>
  </si>
  <si>
    <t>000 111 05030 00 0000 120</t>
  </si>
  <si>
    <t>000 111 07010 00 0000 120</t>
  </si>
  <si>
    <t>000 111 07015 05 0000 120</t>
  </si>
  <si>
    <t>000 111 09000 00 0000 120</t>
  </si>
  <si>
    <t>000 111 09040 00 0000 120</t>
  </si>
  <si>
    <t>000 112 00000 00 0000 000</t>
  </si>
  <si>
    <t>000 112 01000 01 0000 120</t>
  </si>
  <si>
    <t>000 112 01010 01 0000 120</t>
  </si>
  <si>
    <t>000 112 01040 01 0000 120</t>
  </si>
  <si>
    <t>000 112 01041 01 0000 120</t>
  </si>
  <si>
    <t>000 113 00000 00 0000 000</t>
  </si>
  <si>
    <t>000 113 01000 00 0000 130</t>
  </si>
  <si>
    <t>000 113 01990 00 0000 130</t>
  </si>
  <si>
    <t>000 113 01995 05 0000 130</t>
  </si>
  <si>
    <t>000 113 02000 00 0000 130</t>
  </si>
  <si>
    <t>000 113 02990 00 0000 130</t>
  </si>
  <si>
    <t>000 113 02995 05 0000 130</t>
  </si>
  <si>
    <t>000 114 00000 00 0000 000</t>
  </si>
  <si>
    <t>000 114 02000 00 0000 000</t>
  </si>
  <si>
    <t>000 114 02053 05 0000 410</t>
  </si>
  <si>
    <t>000 114 06000 00 0000 430</t>
  </si>
  <si>
    <t>000 114 06010 00 0000 430</t>
  </si>
  <si>
    <t>000 114 06013 05 0000 430</t>
  </si>
  <si>
    <t>000 114 06013 10 0000 430</t>
  </si>
  <si>
    <t>000 114 06013 13 0000 430</t>
  </si>
  <si>
    <t>000 116 00000 00 0000 000</t>
  </si>
  <si>
    <t>000 116 03000 00 0000 140</t>
  </si>
  <si>
    <t>000 116 03010 01 0000 140</t>
  </si>
  <si>
    <t>000 116 23000 00 0000 140</t>
  </si>
  <si>
    <t>000 116 23050 05 0000 140</t>
  </si>
  <si>
    <t>000 116 23051 05 0000 140</t>
  </si>
  <si>
    <t>000 116 25000 00 0000 140</t>
  </si>
  <si>
    <t>000 116 25060 01 0000 140</t>
  </si>
  <si>
    <t>000 116 28000 01 0000 140</t>
  </si>
  <si>
    <t>000 116 30000 01 0000 140</t>
  </si>
  <si>
    <t>000 116 30030 01 0000 140</t>
  </si>
  <si>
    <t>000 116 32000 00 0000 140</t>
  </si>
  <si>
    <t>000 116 32000 05 0000 140</t>
  </si>
  <si>
    <t>000 116 33000 00 0000 140</t>
  </si>
  <si>
    <t>000 116 33050 05 0000 140</t>
  </si>
  <si>
    <t>000 116 43000 01 0000 140</t>
  </si>
  <si>
    <t>000 116 51000 02 0000 140</t>
  </si>
  <si>
    <t>000 116 51030 02 0000 140</t>
  </si>
  <si>
    <t>000 116 90000 00 0000 140</t>
  </si>
  <si>
    <t>000 116 90050 05 0000 140</t>
  </si>
  <si>
    <t>000 117 00000 00 0000 000</t>
  </si>
  <si>
    <t>000 117 01000 00 0000 180</t>
  </si>
  <si>
    <t>000 117 01050 05 0000 180</t>
  </si>
  <si>
    <t>000 117 05000 00 0000 180</t>
  </si>
  <si>
    <t>000 117 05050 05 0000 180</t>
  </si>
  <si>
    <t>000 200 00000 00 0000 000</t>
  </si>
  <si>
    <t>000 202 00000 00 0000 000</t>
  </si>
  <si>
    <t>000 202 10000 00 0000 150</t>
  </si>
  <si>
    <t>000 202 15001 05 0000 150</t>
  </si>
  <si>
    <t>000 202 20000 00 0000 150</t>
  </si>
  <si>
    <t>000 202 20077 00 0000 150</t>
  </si>
  <si>
    <t>000 202 20077 05 0000 150</t>
  </si>
  <si>
    <t>000 202 20299 00 0000 150</t>
  </si>
  <si>
    <t>000 202 20299 05 0000 150</t>
  </si>
  <si>
    <t>000 202 20302 00 0000 150</t>
  </si>
  <si>
    <t>000 202 20302 05 0000 150</t>
  </si>
  <si>
    <t>000 202 25497 00 0000 150</t>
  </si>
  <si>
    <t>000 202 25497 05 0000 150</t>
  </si>
  <si>
    <t>000 202 25555 00 0000 150</t>
  </si>
  <si>
    <t>000 202 25555 05 0000 150</t>
  </si>
  <si>
    <t>000 202 29999 00 0000 150</t>
  </si>
  <si>
    <t>000 202 29999 05 0000 150</t>
  </si>
  <si>
    <t>000 202 30000 00 0000 150</t>
  </si>
  <si>
    <t>000 202 30024 00 0000 150</t>
  </si>
  <si>
    <t>000 202 30024 05 0000 150</t>
  </si>
  <si>
    <t>000 202 30029 00 0000 150</t>
  </si>
  <si>
    <t>000 202 30029 05 0000 150</t>
  </si>
  <si>
    <t>000 202 35118 00 0000 150</t>
  </si>
  <si>
    <t>000 202 35120 00 0000 150</t>
  </si>
  <si>
    <t>000 202 35120 05 0000 150</t>
  </si>
  <si>
    <t>000 202 35134 05 0000 150</t>
  </si>
  <si>
    <t>000 202 35135 00 0000 150</t>
  </si>
  <si>
    <t>000 202 35135 05 0000 150</t>
  </si>
  <si>
    <t>000 202 35176 05 0000 150</t>
  </si>
  <si>
    <t>000 202 35930 00 0000 150</t>
  </si>
  <si>
    <t>000 202 35930 05 0000 150</t>
  </si>
  <si>
    <t>000 202 39999 00 0000 150</t>
  </si>
  <si>
    <t>000 202 39999 05 0000 150</t>
  </si>
  <si>
    <t>000 202 40000 00 0000 150</t>
  </si>
  <si>
    <t>000 202 40014 00 0000 150</t>
  </si>
  <si>
    <t>000 202 40014 05 0000 150</t>
  </si>
  <si>
    <t>000 202 49999 00 0000 150</t>
  </si>
  <si>
    <t>000 202 49999 05 0000 150</t>
  </si>
  <si>
    <t>000 207 00000 00 0000 000</t>
  </si>
  <si>
    <t>000 207 05010 05 0000 150</t>
  </si>
  <si>
    <t>000 207 05020 05 0000 150</t>
  </si>
  <si>
    <t>000 207 05030 05 0000 150</t>
  </si>
  <si>
    <t>000 219 00000 00 0000 000</t>
  </si>
  <si>
    <t>000 219 00000 05 0000 150</t>
  </si>
  <si>
    <t>000 219 60010 05 0000 150</t>
  </si>
  <si>
    <t>Государственная пошлина за выдачу разрешения на установку рекламной конструкции</t>
  </si>
  <si>
    <t>Государственная пошлина за государственную регистрацию, а также за совершение прочих юридически значимых действий</t>
  </si>
  <si>
    <t>000 1 08 07000 01 0000 110</t>
  </si>
  <si>
    <t>000 108 07150 01 0000 110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</si>
  <si>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</si>
  <si>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</si>
  <si>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000 116 10123 01 0000 140</t>
  </si>
  <si>
    <t>000 116 10129 01 0000 140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</si>
  <si>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</si>
  <si>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000 116 10120 00 0000 140</t>
  </si>
  <si>
    <t>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</si>
  <si>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</si>
  <si>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</si>
  <si>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Субсидии бюджетам муниципальных районов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</si>
  <si>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000 202 25210 00 0000 150</t>
  </si>
  <si>
    <t>000 202 25210 05 0000 150</t>
  </si>
  <si>
    <t>000 202 25232 00 0000 150</t>
  </si>
  <si>
    <t>000 202 25232 05 0000 150</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</si>
  <si>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</si>
  <si>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</si>
  <si>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000 116 01000 01 0000 140</t>
  </si>
  <si>
    <t>000 116 01203 01 0000 140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</si>
  <si>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</si>
  <si>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000 116 01193 01 0000 140</t>
  </si>
  <si>
    <t>000 105 02000 02 0000 110</t>
  </si>
  <si>
    <t>000 105 01020 01 0000 110</t>
  </si>
  <si>
    <t>000 202 25519 05 0000 150</t>
  </si>
  <si>
    <t>000 202 25519 00 0000 150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</si>
  <si>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учреждениях</t>
  </si>
  <si>
    <t>000 202 25304 00 0000 150</t>
  </si>
  <si>
    <t>000 202 25304 05 0000 150</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</si>
  <si>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</si>
  <si>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000 202 45303 00 0000 150</t>
  </si>
  <si>
    <t>000 202 45303 05 0000 150</t>
  </si>
  <si>
    <t>Субвенции на проведение Всероссийской переписи населения - 2020</t>
  </si>
  <si>
    <t>000 202 35469 05 0000 150</t>
  </si>
  <si>
    <t>000 116 01053 01 0000 140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</si>
  <si>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</si>
  <si>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000 116 01074 01 0000 140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</si>
  <si>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t>
  </si>
  <si>
    <t>000 116 01143 01 0000 140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</si>
  <si>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t>
  </si>
  <si>
    <t>000 116 01153 01 0000 140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</si>
  <si>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</si>
  <si>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000 116 01084 01 0000 140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</si>
  <si>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t>
  </si>
  <si>
    <t xml:space="preserve">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муниципальных районов </t>
  </si>
  <si>
    <t>000 219 35135 05 0000 150</t>
  </si>
  <si>
    <t>Защита населения и территории от чрезвычайных ситуаций природного и технического характера</t>
  </si>
  <si>
    <t>000 105 01050 01 0000 110</t>
  </si>
  <si>
    <t xml:space="preserve">
Налог на профессиональный доход</t>
  </si>
  <si>
    <t>000 105 06000 01 0000 110</t>
  </si>
  <si>
    <t>Плата поступившая в рамках договора за предоставление права на размещение и эксплуатацию рекламных конструкций на землях или земельных участках, находящихся в собственности муниципальных районов, и на землях и земельных участках, государственная собственность на которые не разграничена</t>
  </si>
  <si>
    <t>Прочие дотации</t>
  </si>
  <si>
    <t>000 202 19000 00 0000 150</t>
  </si>
  <si>
    <t>Прочие дотации бюджетам муниципальных районов</t>
  </si>
  <si>
    <t>000 101 02080 01 0000 110</t>
  </si>
  <si>
    <t xml:space="preserve">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</si>
  <si>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</si>
  <si>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</si>
  <si>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000 116 01073 01 0000 140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</si>
  <si>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</si>
  <si>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</si>
  <si>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000 116 01173 01 0000 140</t>
  </si>
  <si>
    <t>000 112 01070 01 0000 120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</si>
  <si>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</si>
  <si>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</si>
  <si>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</si>
  <si>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000 116 01063 01 0000 140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</si>
  <si>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</si>
  <si>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</si>
  <si>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000 116 07090 05 0000 140</t>
  </si>
  <si>
    <t>000 116 07000 00 0000 140</t>
  </si>
  <si>
    <t>000 202 19999 05 0000 150</t>
  </si>
  <si>
    <t xml:space="preserve">Субсидии бюджетам на строительство и реконструкцию (модернизацию) объектов питьевого водоснабжения </t>
  </si>
  <si>
    <t>Субсидии бюджетам муниципальных районов на строительство и реконструкцию (модернизацию) объектов питьевого водоснабжения</t>
  </si>
  <si>
    <t>000 202 25243 05 0000 150</t>
  </si>
  <si>
    <t>000 202 35118 05 0000 150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</si>
  <si>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</si>
  <si>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</si>
  <si>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муниципальных 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обучающихсяорганизаций для внедрения цифровой образовательной среды и развития цифровых навыков обучающихся</t>
  </si>
  <si>
    <t>000 202 25213 00 0000 150</t>
  </si>
  <si>
    <t>000 202 25213 05 0000 150</t>
  </si>
  <si>
    <t>000 202 25098 00 0000 150</t>
  </si>
  <si>
    <t>000 202 25098 05 0000 150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</si>
  <si>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</si>
  <si>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</si>
  <si>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000 202 25467 00 0000 150</t>
  </si>
  <si>
    <t>000 202 25467 05 0000 150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</si>
  <si>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</si>
  <si>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</si>
  <si>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000 202 45179 00 0000 150</t>
  </si>
  <si>
    <t>000 202 45179 05 0000 150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</si>
  <si>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</si>
  <si>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000 101 02130 01 0000 110</t>
  </si>
  <si>
    <t>Утвержденный план на 2024 год</t>
  </si>
  <si>
    <t>Субсидии бюджетам на подготовку проектов межевания земельных участков и на проведение кадастровых работ</t>
  </si>
  <si>
    <t>Субсидии бюджетам муниципальных районов на подготовку проектов межевания земельных участков и на проведение кадастровых работ</t>
  </si>
  <si>
    <t>000 2 02 25599 00 0000 150</t>
  </si>
  <si>
    <t>000 2 02 25599 05 0000 150</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</si>
  <si>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</si>
  <si>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 </t>
  </si>
  <si>
    <t>Платежи, уплачиваемые в целях возмещения вреда</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</si>
  <si>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</si>
  <si>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000 116 11000 00 0000 140</t>
  </si>
  <si>
    <t>000 116 11050 010000 140</t>
  </si>
  <si>
    <t xml:space="preserve">Субсидии бюджетам на реализацию программы комплексного развития молодежной политики в регионах Российской Федерации "Регион для молодых" </t>
  </si>
  <si>
    <t xml:space="preserve">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 </t>
  </si>
  <si>
    <t>000 202 25116 00 0000 150</t>
  </si>
  <si>
    <t>000 202 25116 05 0000 150</t>
  </si>
  <si>
    <t xml:space="preserve">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</si>
  <si>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 xml:space="preserve">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</si>
  <si>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000 208 00000 00 0000 000</t>
  </si>
  <si>
    <t>000 205 05000 05 0000 1500</t>
  </si>
  <si>
    <t>000 207 05000 05 0000 180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</si>
  <si>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t>
  </si>
  <si>
    <t>000 101 02140 01 0000 110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</si>
  <si>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 </t>
  </si>
  <si>
    <t>000 116 07010 05 0000 140</t>
  </si>
  <si>
    <t xml:space="preserve">Дотации бюджетам муниципальных районов на поддержку мер по обеспечению сбалансированности бюджетов </t>
  </si>
  <si>
    <t>000 202 15002 05 0000 150</t>
  </si>
  <si>
    <t>000 202 15000 00 0000 150</t>
  </si>
  <si>
    <t>000 2 02 25172 00 0000 150</t>
  </si>
  <si>
    <t>000 2 02 25172 05 0000 150</t>
  </si>
  <si>
    <t>000 111 05010 00 0000 120</t>
  </si>
  <si>
    <t>000 111 05013 13 0000 120</t>
  </si>
  <si>
    <t>000 111 05035 05 0000 120</t>
  </si>
  <si>
    <t>000 111 05300 00 0000 120</t>
  </si>
  <si>
    <t>000 111 05310 00 0000 120</t>
  </si>
  <si>
    <t>000 111 05313 10 0000 120</t>
  </si>
  <si>
    <t>000 111 05400 00 0000 120</t>
  </si>
  <si>
    <t>000 111 05410 05 0000 120</t>
  </si>
  <si>
    <t>000 111 07000 00 0000 120</t>
  </si>
  <si>
    <t>000 111 09045 05 0000 120</t>
  </si>
  <si>
    <t>000 111 09080 05 0000 120</t>
  </si>
  <si>
    <t>000 114 02052 05 0000 410</t>
  </si>
  <si>
    <t>000 116 01083 01 0000 140</t>
  </si>
  <si>
    <t>Исполнено за 2024 год</t>
  </si>
  <si>
    <t>000 2 02 25559 00 0000 150</t>
  </si>
  <si>
    <t>000 2 02 25559 05 0000 150</t>
  </si>
  <si>
    <t>Субсидии бюджетам на оснащение предметных кабинетов общеобразовательных организаций средствами обучения и воспитания</t>
  </si>
  <si>
    <t>Субсидии бюджетам муниципальных районов на оснащение предметных кабинетов общеобразовательных организаций средствами обучения и воспитания</t>
  </si>
  <si>
    <t>000 2 02 45050 00 0000 150</t>
  </si>
  <si>
    <t>000 2 02 45050 05 0000 150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</si>
  <si>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</si>
  <si>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</si>
  <si>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000 114 01000 00 0000 000</t>
  </si>
  <si>
    <t>Доходы от продажи квартир</t>
  </si>
  <si>
    <t>Доходы от продажи квартир, находящихся в собственности муниципальных районов</t>
  </si>
  <si>
    <t>000 114 01050 05 0000 410</t>
  </si>
  <si>
    <t xml:space="preserve">к решению Собрания представителей муниципального образования Заокский район "Об исполнении бюджета муниципального образования Заокский район за 2024 год" от  20.06.2025 № 32/1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</si>
</sst>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
    <numFmt numFmtId="165" formatCode="0.0"/>
    <numFmt numFmtId="166" formatCode="0000"/>
    <numFmt numFmtId="167" formatCode="0.0%"/>
  </numFmts>
  <fonts count="21" x14ac:knownFonts="1">
    <font>
      <sz val="11"/>
      <color rgb="FF000000"/>
      <name val="Calibri"/>
      <family val="2"/>
      <charset val="1"/>
    </font>
    <font>
      <sz val="10"/>
      <name val="Arial Cyr"/>
      <family val="2"/>
      <charset val="204"/>
    </font>
    <font>
      <sz val="10"/>
      <name val="Arial Cyr"/>
      <charset val="204"/>
    </font>
    <font>
      <sz val="10"/>
      <name val="Arial"/>
      <family val="2"/>
      <charset val="204"/>
    </font>
    <font>
      <sz val="10"/>
      <name val="Arial"/>
      <family val="3"/>
      <charset val="204"/>
    </font>
    <font>
      <sz val="11"/>
      <color rgb="FF000000"/>
      <name val="Calibri"/>
      <family val="2"/>
      <charset val="1"/>
    </font>
    <font>
      <sz val="11"/>
      <name val="PT Astra Serif"/>
      <family val="1"/>
      <charset val="204"/>
    </font>
    <font>
      <b/>
      <sz val="12"/>
      <name val="PT Astra Serif"/>
      <family val="1"/>
      <charset val="204"/>
    </font>
    <font>
      <b/>
      <sz val="10"/>
      <name val="PT Astra Serif"/>
      <family val="1"/>
      <charset val="204"/>
    </font>
    <font>
      <sz val="12"/>
      <name val="PT Astra Serif"/>
      <family val="1"/>
      <charset val="204"/>
    </font>
    <font>
      <b/>
      <sz val="14"/>
      <name val="PT Astra Serif"/>
      <family val="1"/>
      <charset val="204"/>
    </font>
    <font>
      <sz val="14"/>
      <name val="PT Astra Serif"/>
      <family val="1"/>
      <charset val="204"/>
    </font>
    <font>
      <b/>
      <sz val="11"/>
      <name val="PT Astra Serif"/>
      <family val="1"/>
      <charset val="204"/>
    </font>
    <font>
      <sz val="10"/>
      <name val="PT Astra Serif"/>
      <family val="1"/>
      <charset val="204"/>
    </font>
    <font>
      <sz val="9.5"/>
      <name val="Arial"/>
      <family val="2"/>
      <charset val="204"/>
    </font>
    <font>
      <b/>
      <sz val="9.5"/>
      <name val="Arial"/>
      <family val="2"/>
      <charset val="204"/>
    </font>
    <font>
      <sz val="16"/>
      <name val="PT Astra Serif"/>
      <family val="1"/>
      <charset val="204"/>
    </font>
    <font>
      <sz val="8"/>
      <name val="PT Astra Serif"/>
      <family val="1"/>
      <charset val="204"/>
    </font>
    <font>
      <i/>
      <sz val="10"/>
      <name val="PT Astra Serif"/>
      <family val="1"/>
      <charset val="204"/>
    </font>
    <font>
      <i/>
      <sz val="11"/>
      <name val="PT Astra Serif"/>
      <family val="1"/>
      <charset val="204"/>
    </font>
    <font>
      <i/>
      <sz val="12"/>
      <name val="PT Astra Serif"/>
      <family val="1"/>
      <charset val="204"/>
    </font>
  </fonts>
  <fills count="5">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bgColor rgb="FFFFFFCC"/>
      </patternFill>
    </fill>
  </fills>
  <borders count="8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diagonal/>
    </border>
    <border>
      <left/>
      <right style="medium">
        <color auto="1"/>
      </right>
      <top/>
      <bottom/>
      <diagonal/>
    </border>
    <border>
      <left style="thin">
        <color auto="1"/>
      </left>
      <right/>
      <top style="medium">
        <color auto="1"/>
      </top>
      <bottom/>
      <diagonal/>
    </border>
    <border>
      <left style="thin">
        <color auto="1"/>
      </left>
      <right/>
      <top/>
      <bottom style="medium">
        <color auto="1"/>
      </bottom>
      <diagonal/>
    </border>
    <border>
      <left/>
      <right/>
      <top style="thin">
        <color auto="1"/>
      </top>
      <bottom/>
      <diagonal/>
    </border>
    <border>
      <left/>
      <right style="medium">
        <color auto="1"/>
      </right>
      <top style="medium">
        <color auto="1"/>
      </top>
      <bottom/>
      <diagonal/>
    </border>
    <border>
      <left/>
      <right style="thin">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right style="thin">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indexed="64"/>
      </top>
      <bottom/>
      <diagonal/>
    </border>
    <border>
      <left style="thin">
        <color auto="1"/>
      </left>
      <right style="medium">
        <color auto="1"/>
      </right>
      <top/>
      <bottom style="thin">
        <color indexed="64"/>
      </bottom>
      <diagonal/>
    </border>
    <border>
      <left/>
      <right style="thin">
        <color auto="1"/>
      </right>
      <top style="medium">
        <color auto="1"/>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style="medium">
        <color indexed="64"/>
      </right>
      <top style="thin">
        <color auto="1"/>
      </top>
      <bottom/>
      <diagonal/>
    </border>
    <border>
      <left/>
      <right style="medium">
        <color auto="1"/>
      </right>
      <top style="thin">
        <color indexed="64"/>
      </top>
      <bottom style="medium">
        <color indexed="64"/>
      </bottom>
      <diagonal/>
    </border>
    <border>
      <left/>
      <right style="medium">
        <color auto="1"/>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style="thin">
        <color auto="1"/>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auto="1"/>
      </left>
      <right style="medium">
        <color indexed="64"/>
      </right>
      <top/>
      <bottom style="thin">
        <color auto="1"/>
      </bottom>
      <diagonal/>
    </border>
    <border>
      <left style="medium">
        <color auto="1"/>
      </left>
      <right style="medium">
        <color indexed="64"/>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style="medium">
        <color indexed="64"/>
      </left>
      <right style="medium">
        <color auto="1"/>
      </right>
      <top style="medium">
        <color auto="1"/>
      </top>
      <bottom/>
      <diagonal/>
    </border>
    <border>
      <left style="medium">
        <color indexed="64"/>
      </left>
      <right style="medium">
        <color auto="1"/>
      </right>
      <top/>
      <bottom style="medium">
        <color auto="1"/>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thin">
        <color auto="1"/>
      </top>
      <bottom style="thin">
        <color auto="1"/>
      </bottom>
      <diagonal/>
    </border>
    <border>
      <left/>
      <right/>
      <top style="thin">
        <color indexed="64"/>
      </top>
      <bottom style="thin">
        <color indexed="64"/>
      </bottom>
      <diagonal/>
    </border>
    <border>
      <left style="medium">
        <color indexed="64"/>
      </left>
      <right style="medium">
        <color indexed="64"/>
      </right>
      <top style="thin">
        <color indexed="64"/>
      </top>
      <bottom style="medium">
        <color auto="1"/>
      </bottom>
      <diagonal/>
    </border>
    <border>
      <left style="medium">
        <color indexed="64"/>
      </left>
      <right style="medium">
        <color indexed="64"/>
      </right>
      <top style="thin">
        <color indexed="64"/>
      </top>
      <bottom style="thin">
        <color auto="1"/>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thin">
        <color auto="1"/>
      </top>
      <bottom style="thin">
        <color auto="1"/>
      </bottom>
      <diagonal/>
    </border>
    <border>
      <left/>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thin">
        <color auto="1"/>
      </top>
      <bottom style="thin">
        <color auto="1"/>
      </bottom>
      <diagonal/>
    </border>
    <border>
      <left/>
      <right style="thin">
        <color indexed="8"/>
      </right>
      <top style="thin">
        <color indexed="8"/>
      </top>
      <bottom style="thin">
        <color indexed="8"/>
      </bottom>
      <diagonal/>
    </border>
    <border>
      <left style="thin">
        <color indexed="8"/>
      </left>
      <right style="medium">
        <color indexed="64"/>
      </right>
      <top style="thin">
        <color auto="1"/>
      </top>
      <bottom style="thin">
        <color indexed="8"/>
      </bottom>
      <diagonal/>
    </border>
    <border>
      <left style="thin">
        <color indexed="8"/>
      </left>
      <right style="medium">
        <color indexed="64"/>
      </right>
      <top style="thin">
        <color indexed="8"/>
      </top>
      <bottom style="thin">
        <color indexed="8"/>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indexed="64"/>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8"/>
      </left>
      <right style="medium">
        <color indexed="64"/>
      </right>
      <top style="thin">
        <color indexed="64"/>
      </top>
      <bottom style="thin">
        <color indexed="8"/>
      </bottom>
      <diagonal/>
    </border>
  </borders>
  <cellStyleXfs count="8">
    <xf numFmtId="0" fontId="0" fillId="0" borderId="0"/>
    <xf numFmtId="0" fontId="5" fillId="0" borderId="0"/>
    <xf numFmtId="0" fontId="1" fillId="0" borderId="0"/>
    <xf numFmtId="0" fontId="2" fillId="0" borderId="0"/>
    <xf numFmtId="0" fontId="1" fillId="0" borderId="0"/>
    <xf numFmtId="0" fontId="3" fillId="0" borderId="0"/>
    <xf numFmtId="0" fontId="4" fillId="0" borderId="0"/>
    <xf numFmtId="0" fontId="1" fillId="0" borderId="0"/>
  </cellStyleXfs>
  <cellXfs count="452">
    <xf numFmtId="0" fontId="0" fillId="0" borderId="0" xfId="0"/>
    <xf numFmtId="0" fontId="6" fillId="0" borderId="0" xfId="0" applyFont="1"/>
    <xf numFmtId="167" fontId="6" fillId="0" borderId="0" xfId="0" applyNumberFormat="1" applyFont="1"/>
    <xf numFmtId="0" fontId="7" fillId="0" borderId="0" xfId="0" applyFont="1" applyBorder="1" applyAlignment="1" applyProtection="1">
      <alignment wrapText="1"/>
      <protection locked="0"/>
    </xf>
    <xf numFmtId="0" fontId="9" fillId="0" borderId="0" xfId="0" applyFont="1" applyBorder="1" applyAlignment="1">
      <alignment wrapText="1"/>
    </xf>
    <xf numFmtId="0" fontId="11" fillId="0" borderId="0" xfId="0" applyFont="1" applyAlignment="1">
      <alignment wrapText="1"/>
    </xf>
    <xf numFmtId="0" fontId="6" fillId="0" borderId="0" xfId="0" applyFont="1" applyBorder="1"/>
    <xf numFmtId="167" fontId="6" fillId="0" borderId="0" xfId="0" applyNumberFormat="1" applyFont="1" applyBorder="1" applyAlignment="1">
      <alignment horizontal="center"/>
    </xf>
    <xf numFmtId="0" fontId="13" fillId="0" borderId="0" xfId="0" applyFont="1" applyBorder="1"/>
    <xf numFmtId="0" fontId="12" fillId="0" borderId="64" xfId="0" applyFont="1" applyBorder="1" applyAlignment="1">
      <alignment horizontal="center" vertical="top" wrapText="1"/>
    </xf>
    <xf numFmtId="0" fontId="12" fillId="0" borderId="63" xfId="0" applyFont="1" applyBorder="1" applyAlignment="1">
      <alignment horizontal="center" vertical="top" wrapText="1"/>
    </xf>
    <xf numFmtId="167" fontId="7" fillId="0" borderId="56" xfId="0" applyNumberFormat="1" applyFont="1" applyBorder="1" applyAlignment="1">
      <alignment horizontal="center" vertical="top" wrapText="1"/>
    </xf>
    <xf numFmtId="0" fontId="6" fillId="0" borderId="66" xfId="1" applyFont="1" applyBorder="1" applyAlignment="1">
      <alignment horizontal="center" vertical="center" wrapText="1" readingOrder="1"/>
    </xf>
    <xf numFmtId="0" fontId="13" fillId="0" borderId="0" xfId="1" applyFont="1" applyBorder="1" applyAlignment="1">
      <alignment horizontal="center" vertical="center" wrapText="1" readingOrder="1"/>
    </xf>
    <xf numFmtId="0" fontId="13" fillId="0" borderId="66" xfId="1" applyFont="1" applyBorder="1" applyAlignment="1">
      <alignment horizontal="center" vertical="center" wrapText="1" readingOrder="1"/>
    </xf>
    <xf numFmtId="1" fontId="13" fillId="0" borderId="62" xfId="0" applyNumberFormat="1" applyFont="1" applyBorder="1" applyAlignment="1">
      <alignment horizontal="center"/>
    </xf>
    <xf numFmtId="0" fontId="13" fillId="0" borderId="27" xfId="0" applyFont="1" applyBorder="1" applyAlignment="1"/>
    <xf numFmtId="164" fontId="8" fillId="0" borderId="60" xfId="0" applyNumberFormat="1" applyFont="1" applyBorder="1" applyAlignment="1">
      <alignment horizontal="left" vertical="center" wrapText="1"/>
    </xf>
    <xf numFmtId="164" fontId="12" fillId="0" borderId="51" xfId="0" applyNumberFormat="1" applyFont="1" applyBorder="1" applyAlignment="1">
      <alignment horizontal="center" vertical="center" wrapText="1"/>
    </xf>
    <xf numFmtId="164" fontId="7" fillId="0" borderId="60" xfId="0" applyNumberFormat="1" applyFont="1" applyBorder="1" applyAlignment="1">
      <alignment horizontal="right" vertical="center" wrapText="1"/>
    </xf>
    <xf numFmtId="164" fontId="7" fillId="0" borderId="51" xfId="0" applyNumberFormat="1" applyFont="1" applyBorder="1" applyAlignment="1">
      <alignment horizontal="right" vertical="center" wrapText="1"/>
    </xf>
    <xf numFmtId="167" fontId="7" fillId="0" borderId="59" xfId="0" applyNumberFormat="1" applyFont="1" applyBorder="1" applyAlignment="1">
      <alignment vertical="center"/>
    </xf>
    <xf numFmtId="0" fontId="13" fillId="0" borderId="0" xfId="0" applyFont="1" applyBorder="1" applyAlignment="1"/>
    <xf numFmtId="0" fontId="6" fillId="2" borderId="0" xfId="0" applyFont="1" applyFill="1" applyBorder="1"/>
    <xf numFmtId="167" fontId="7" fillId="0" borderId="58" xfId="0" applyNumberFormat="1" applyFont="1" applyBorder="1" applyAlignment="1">
      <alignment vertical="center"/>
    </xf>
    <xf numFmtId="164" fontId="13" fillId="0" borderId="60" xfId="0" applyNumberFormat="1" applyFont="1" applyBorder="1" applyAlignment="1">
      <alignment horizontal="left" vertical="center" wrapText="1"/>
    </xf>
    <xf numFmtId="164" fontId="6" fillId="0" borderId="51" xfId="0" applyNumberFormat="1" applyFont="1" applyBorder="1" applyAlignment="1">
      <alignment horizontal="center" vertical="center" wrapText="1"/>
    </xf>
    <xf numFmtId="164" fontId="9" fillId="0" borderId="60" xfId="0" applyNumberFormat="1" applyFont="1" applyBorder="1" applyAlignment="1">
      <alignment horizontal="right" vertical="center" wrapText="1"/>
    </xf>
    <xf numFmtId="164" fontId="9" fillId="0" borderId="51" xfId="0" applyNumberFormat="1" applyFont="1" applyBorder="1" applyAlignment="1">
      <alignment horizontal="right" vertical="center" wrapText="1"/>
    </xf>
    <xf numFmtId="167" fontId="9" fillId="0" borderId="58" xfId="0" applyNumberFormat="1" applyFont="1" applyBorder="1" applyAlignment="1">
      <alignment vertical="center"/>
    </xf>
    <xf numFmtId="167" fontId="9" fillId="0" borderId="60" xfId="0" applyNumberFormat="1" applyFont="1" applyBorder="1" applyAlignment="1">
      <alignment vertical="center"/>
    </xf>
    <xf numFmtId="167" fontId="9" fillId="0" borderId="58" xfId="0" applyNumberFormat="1" applyFont="1" applyBorder="1" applyAlignment="1">
      <alignment horizontal="right" vertical="center"/>
    </xf>
    <xf numFmtId="164" fontId="13" fillId="0" borderId="74" xfId="0" applyNumberFormat="1" applyFont="1" applyBorder="1" applyAlignment="1">
      <alignment horizontal="left" vertical="center" wrapText="1"/>
    </xf>
    <xf numFmtId="167" fontId="7" fillId="0" borderId="60" xfId="0" applyNumberFormat="1" applyFont="1" applyBorder="1" applyAlignment="1">
      <alignment vertical="center"/>
    </xf>
    <xf numFmtId="167" fontId="9" fillId="0" borderId="59" xfId="0" applyNumberFormat="1" applyFont="1" applyBorder="1" applyAlignment="1">
      <alignment vertical="center"/>
    </xf>
    <xf numFmtId="167" fontId="7" fillId="0" borderId="60" xfId="0" applyNumberFormat="1" applyFont="1" applyBorder="1" applyAlignment="1">
      <alignment horizontal="right" vertical="center"/>
    </xf>
    <xf numFmtId="0" fontId="8" fillId="0" borderId="0" xfId="0" applyFont="1" applyBorder="1" applyAlignment="1"/>
    <xf numFmtId="167" fontId="9" fillId="0" borderId="60" xfId="0" applyNumberFormat="1" applyFont="1" applyBorder="1" applyAlignment="1">
      <alignment horizontal="right" vertical="center"/>
    </xf>
    <xf numFmtId="167" fontId="7" fillId="0" borderId="58" xfId="0" applyNumberFormat="1" applyFont="1" applyBorder="1" applyAlignment="1">
      <alignment horizontal="right" vertical="center"/>
    </xf>
    <xf numFmtId="0" fontId="12" fillId="0" borderId="0" xfId="0" applyFont="1" applyBorder="1"/>
    <xf numFmtId="164" fontId="7" fillId="2" borderId="60" xfId="0" applyNumberFormat="1" applyFont="1" applyFill="1" applyBorder="1" applyAlignment="1">
      <alignment horizontal="right" vertical="center" wrapText="1"/>
    </xf>
    <xf numFmtId="164" fontId="7" fillId="2" borderId="51" xfId="0" applyNumberFormat="1" applyFont="1" applyFill="1" applyBorder="1" applyAlignment="1">
      <alignment horizontal="right" vertical="center" wrapText="1"/>
    </xf>
    <xf numFmtId="0" fontId="12" fillId="3" borderId="0" xfId="0" applyFont="1" applyFill="1" applyBorder="1"/>
    <xf numFmtId="0" fontId="8" fillId="3" borderId="60" xfId="0" applyFont="1" applyFill="1" applyBorder="1" applyAlignment="1">
      <alignment vertical="center" wrapText="1"/>
    </xf>
    <xf numFmtId="164" fontId="7" fillId="4" borderId="60" xfId="0" applyNumberFormat="1" applyFont="1" applyFill="1" applyBorder="1" applyAlignment="1">
      <alignment horizontal="right" vertical="center" wrapText="1"/>
    </xf>
    <xf numFmtId="164" fontId="7" fillId="4" borderId="51" xfId="0" applyNumberFormat="1" applyFont="1" applyFill="1" applyBorder="1" applyAlignment="1">
      <alignment horizontal="right" vertical="center" wrapText="1"/>
    </xf>
    <xf numFmtId="0" fontId="8" fillId="3" borderId="0" xfId="0" applyFont="1" applyFill="1" applyBorder="1" applyAlignment="1"/>
    <xf numFmtId="0" fontId="6" fillId="3" borderId="0" xfId="0" applyFont="1" applyFill="1" applyBorder="1"/>
    <xf numFmtId="0" fontId="13" fillId="3" borderId="60" xfId="0" applyFont="1" applyFill="1" applyBorder="1" applyAlignment="1">
      <alignment vertical="center" wrapText="1"/>
    </xf>
    <xf numFmtId="0" fontId="13" fillId="3" borderId="0" xfId="0" applyFont="1" applyFill="1" applyBorder="1" applyAlignment="1"/>
    <xf numFmtId="4" fontId="7" fillId="0" borderId="60" xfId="0" applyNumberFormat="1" applyFont="1" applyBorder="1" applyAlignment="1">
      <alignment horizontal="right" vertical="center" wrapText="1"/>
    </xf>
    <xf numFmtId="4" fontId="7" fillId="0" borderId="51" xfId="0" applyNumberFormat="1" applyFont="1" applyBorder="1" applyAlignment="1">
      <alignment horizontal="right" vertical="center" wrapText="1"/>
    </xf>
    <xf numFmtId="164" fontId="7" fillId="0" borderId="60" xfId="0" applyNumberFormat="1" applyFont="1" applyBorder="1" applyAlignment="1">
      <alignment vertical="center" wrapText="1"/>
    </xf>
    <xf numFmtId="164" fontId="9" fillId="0" borderId="60" xfId="0" applyNumberFormat="1" applyFont="1" applyBorder="1" applyAlignment="1">
      <alignment vertical="center" wrapText="1"/>
    </xf>
    <xf numFmtId="164" fontId="8" fillId="3" borderId="60" xfId="0" applyNumberFormat="1" applyFont="1" applyFill="1" applyBorder="1" applyAlignment="1">
      <alignment horizontal="left" vertical="center" wrapText="1"/>
    </xf>
    <xf numFmtId="164" fontId="12" fillId="3" borderId="51" xfId="0" applyNumberFormat="1" applyFont="1" applyFill="1" applyBorder="1" applyAlignment="1">
      <alignment horizontal="center" vertical="center" wrapText="1"/>
    </xf>
    <xf numFmtId="164" fontId="7" fillId="3" borderId="60" xfId="0" applyNumberFormat="1" applyFont="1" applyFill="1" applyBorder="1" applyAlignment="1">
      <alignment horizontal="right" vertical="center" wrapText="1"/>
    </xf>
    <xf numFmtId="164" fontId="7" fillId="3" borderId="51" xfId="0" applyNumberFormat="1" applyFont="1" applyFill="1" applyBorder="1" applyAlignment="1">
      <alignment horizontal="right" vertical="center" wrapText="1"/>
    </xf>
    <xf numFmtId="167" fontId="7" fillId="3" borderId="58" xfId="0" applyNumberFormat="1" applyFont="1" applyFill="1" applyBorder="1" applyAlignment="1">
      <alignment vertical="center"/>
    </xf>
    <xf numFmtId="167" fontId="7" fillId="3" borderId="69" xfId="0" applyNumberFormat="1" applyFont="1" applyFill="1" applyBorder="1" applyAlignment="1">
      <alignment vertical="center"/>
    </xf>
    <xf numFmtId="167" fontId="9" fillId="3" borderId="58" xfId="0" applyNumberFormat="1" applyFont="1" applyFill="1" applyBorder="1" applyAlignment="1">
      <alignment vertical="center"/>
    </xf>
    <xf numFmtId="164" fontId="13" fillId="3" borderId="60" xfId="0" applyNumberFormat="1" applyFont="1" applyFill="1" applyBorder="1" applyAlignment="1">
      <alignment horizontal="left" vertical="center" wrapText="1"/>
    </xf>
    <xf numFmtId="164" fontId="6" fillId="3" borderId="51" xfId="0" applyNumberFormat="1" applyFont="1" applyFill="1" applyBorder="1" applyAlignment="1">
      <alignment horizontal="center" vertical="center" wrapText="1"/>
    </xf>
    <xf numFmtId="164" fontId="9" fillId="3" borderId="60" xfId="0" applyNumberFormat="1" applyFont="1" applyFill="1" applyBorder="1" applyAlignment="1">
      <alignment horizontal="right" vertical="center" wrapText="1"/>
    </xf>
    <xf numFmtId="164" fontId="9" fillId="3" borderId="51" xfId="0" applyNumberFormat="1" applyFont="1" applyFill="1" applyBorder="1" applyAlignment="1">
      <alignment horizontal="right" vertical="center" wrapText="1"/>
    </xf>
    <xf numFmtId="0" fontId="8" fillId="3" borderId="58" xfId="0" applyFont="1" applyFill="1" applyBorder="1" applyAlignment="1">
      <alignment vertical="center" wrapText="1"/>
    </xf>
    <xf numFmtId="0" fontId="8" fillId="3" borderId="69" xfId="0" applyFont="1" applyFill="1" applyBorder="1" applyAlignment="1">
      <alignment vertical="center" wrapText="1"/>
    </xf>
    <xf numFmtId="164" fontId="12" fillId="3" borderId="70" xfId="0" applyNumberFormat="1" applyFont="1" applyFill="1" applyBorder="1" applyAlignment="1">
      <alignment horizontal="center" vertical="center" wrapText="1"/>
    </xf>
    <xf numFmtId="164" fontId="7" fillId="3" borderId="69" xfId="0" applyNumberFormat="1" applyFont="1" applyFill="1" applyBorder="1" applyAlignment="1">
      <alignment horizontal="right" vertical="center" wrapText="1"/>
    </xf>
    <xf numFmtId="164" fontId="7" fillId="3" borderId="70" xfId="0" applyNumberFormat="1" applyFont="1" applyFill="1" applyBorder="1" applyAlignment="1">
      <alignment horizontal="right" vertical="center" wrapText="1"/>
    </xf>
    <xf numFmtId="0" fontId="13" fillId="3" borderId="69" xfId="0" applyNumberFormat="1" applyFont="1" applyFill="1" applyBorder="1" applyAlignment="1">
      <alignment vertical="center" wrapText="1"/>
    </xf>
    <xf numFmtId="49" fontId="14" fillId="3" borderId="73" xfId="0" applyNumberFormat="1" applyFont="1" applyFill="1" applyBorder="1" applyAlignment="1">
      <alignment horizontal="center" vertical="center" wrapText="1"/>
    </xf>
    <xf numFmtId="164" fontId="9" fillId="3" borderId="69" xfId="0" applyNumberFormat="1" applyFont="1" applyFill="1" applyBorder="1" applyAlignment="1">
      <alignment horizontal="right" vertical="center" wrapText="1"/>
    </xf>
    <xf numFmtId="164" fontId="9" fillId="3" borderId="70" xfId="0" applyNumberFormat="1" applyFont="1" applyFill="1" applyBorder="1" applyAlignment="1">
      <alignment horizontal="right" vertical="center" wrapText="1"/>
    </xf>
    <xf numFmtId="0" fontId="12" fillId="3" borderId="51" xfId="0" applyFont="1" applyFill="1" applyBorder="1" applyAlignment="1">
      <alignment vertical="center" wrapText="1"/>
    </xf>
    <xf numFmtId="0" fontId="6" fillId="3" borderId="51" xfId="0" applyFont="1" applyFill="1" applyBorder="1" applyAlignment="1">
      <alignment vertical="center"/>
    </xf>
    <xf numFmtId="0" fontId="8" fillId="3" borderId="61" xfId="0" applyNumberFormat="1" applyFont="1" applyFill="1" applyBorder="1" applyAlignment="1">
      <alignment vertical="center" wrapText="1"/>
    </xf>
    <xf numFmtId="49" fontId="15" fillId="3" borderId="73" xfId="0" applyNumberFormat="1" applyFont="1" applyFill="1" applyBorder="1" applyAlignment="1">
      <alignment horizontal="center" vertical="center" wrapText="1"/>
    </xf>
    <xf numFmtId="164" fontId="7" fillId="3" borderId="74" xfId="0" applyNumberFormat="1" applyFont="1" applyFill="1" applyBorder="1" applyAlignment="1">
      <alignment horizontal="right" vertical="center" wrapText="1"/>
    </xf>
    <xf numFmtId="164" fontId="7" fillId="3" borderId="75" xfId="0" applyNumberFormat="1" applyFont="1" applyFill="1" applyBorder="1" applyAlignment="1">
      <alignment horizontal="right" vertical="center" wrapText="1"/>
    </xf>
    <xf numFmtId="0" fontId="13" fillId="3" borderId="61" xfId="0" applyNumberFormat="1" applyFont="1" applyFill="1" applyBorder="1" applyAlignment="1">
      <alignment vertical="center" wrapText="1"/>
    </xf>
    <xf numFmtId="164" fontId="9" fillId="3" borderId="74" xfId="0" applyNumberFormat="1" applyFont="1" applyFill="1" applyBorder="1" applyAlignment="1">
      <alignment horizontal="right" vertical="center" wrapText="1"/>
    </xf>
    <xf numFmtId="164" fontId="9" fillId="3" borderId="75" xfId="0" applyNumberFormat="1" applyFont="1" applyFill="1" applyBorder="1" applyAlignment="1">
      <alignment horizontal="right" vertical="center" wrapText="1"/>
    </xf>
    <xf numFmtId="0" fontId="8" fillId="3" borderId="61" xfId="0" applyFont="1" applyFill="1" applyBorder="1" applyAlignment="1">
      <alignment vertical="center" wrapText="1"/>
    </xf>
    <xf numFmtId="0" fontId="12" fillId="3" borderId="0" xfId="0" applyFont="1" applyFill="1" applyAlignment="1">
      <alignment vertical="center" wrapText="1"/>
    </xf>
    <xf numFmtId="164" fontId="8" fillId="3" borderId="52" xfId="0" applyNumberFormat="1" applyFont="1" applyFill="1" applyBorder="1" applyAlignment="1">
      <alignment horizontal="left" vertical="center" wrapText="1"/>
    </xf>
    <xf numFmtId="167" fontId="7" fillId="3" borderId="60" xfId="0" applyNumberFormat="1" applyFont="1" applyFill="1" applyBorder="1" applyAlignment="1">
      <alignment vertical="center"/>
    </xf>
    <xf numFmtId="164" fontId="13" fillId="3" borderId="52" xfId="0" applyNumberFormat="1" applyFont="1" applyFill="1" applyBorder="1" applyAlignment="1">
      <alignment horizontal="left" vertical="center" wrapText="1"/>
    </xf>
    <xf numFmtId="167" fontId="9" fillId="3" borderId="60" xfId="0" applyNumberFormat="1" applyFont="1" applyFill="1" applyBorder="1" applyAlignment="1">
      <alignment horizontal="right" vertical="center"/>
    </xf>
    <xf numFmtId="49" fontId="6" fillId="3" borderId="73" xfId="0" applyNumberFormat="1" applyFont="1" applyFill="1" applyBorder="1" applyAlignment="1">
      <alignment horizontal="center" vertical="center" wrapText="1"/>
    </xf>
    <xf numFmtId="164" fontId="8" fillId="3" borderId="68" xfId="0" applyNumberFormat="1" applyFont="1" applyFill="1" applyBorder="1" applyAlignment="1">
      <alignment horizontal="left" vertical="center" wrapText="1"/>
    </xf>
    <xf numFmtId="167" fontId="7" fillId="0" borderId="69" xfId="0" applyNumberFormat="1" applyFont="1" applyBorder="1" applyAlignment="1">
      <alignment horizontal="right" vertical="center"/>
    </xf>
    <xf numFmtId="164" fontId="8" fillId="3" borderId="79" xfId="0" applyNumberFormat="1" applyFont="1" applyFill="1" applyBorder="1" applyAlignment="1">
      <alignment horizontal="left" wrapText="1"/>
    </xf>
    <xf numFmtId="49" fontId="15" fillId="3" borderId="78" xfId="0" applyNumberFormat="1" applyFont="1" applyFill="1" applyBorder="1" applyAlignment="1">
      <alignment horizontal="center" vertical="center" wrapText="1"/>
    </xf>
    <xf numFmtId="164" fontId="7" fillId="0" borderId="77" xfId="0" applyNumberFormat="1" applyFont="1" applyBorder="1" applyAlignment="1">
      <alignment horizontal="right" vertical="center" wrapText="1"/>
    </xf>
    <xf numFmtId="164" fontId="7" fillId="0" borderId="76" xfId="0" applyNumberFormat="1" applyFont="1" applyBorder="1" applyAlignment="1">
      <alignment horizontal="right" vertical="center" wrapText="1"/>
    </xf>
    <xf numFmtId="167" fontId="7" fillId="0" borderId="77" xfId="0" applyNumberFormat="1" applyFont="1" applyBorder="1" applyAlignment="1">
      <alignment vertical="center"/>
    </xf>
    <xf numFmtId="164" fontId="13" fillId="3" borderId="80" xfId="0" applyNumberFormat="1" applyFont="1" applyFill="1" applyBorder="1" applyAlignment="1">
      <alignment horizontal="left" wrapText="1"/>
    </xf>
    <xf numFmtId="49" fontId="14" fillId="3" borderId="78" xfId="0" applyNumberFormat="1" applyFont="1" applyFill="1" applyBorder="1" applyAlignment="1">
      <alignment horizontal="center" vertical="center" wrapText="1"/>
    </xf>
    <xf numFmtId="164" fontId="9" fillId="0" borderId="77" xfId="0" applyNumberFormat="1" applyFont="1" applyBorder="1" applyAlignment="1">
      <alignment horizontal="right" vertical="center" wrapText="1"/>
    </xf>
    <xf numFmtId="164" fontId="9" fillId="0" borderId="76" xfId="0" applyNumberFormat="1" applyFont="1" applyBorder="1" applyAlignment="1">
      <alignment horizontal="right" vertical="center" wrapText="1"/>
    </xf>
    <xf numFmtId="167" fontId="9" fillId="0" borderId="77" xfId="0" applyNumberFormat="1" applyFont="1" applyBorder="1" applyAlignment="1">
      <alignment vertical="center"/>
    </xf>
    <xf numFmtId="164" fontId="8" fillId="2" borderId="81" xfId="0" applyNumberFormat="1" applyFont="1" applyFill="1" applyBorder="1" applyAlignment="1">
      <alignment horizontal="left" vertical="center" wrapText="1"/>
    </xf>
    <xf numFmtId="164" fontId="12" fillId="0" borderId="75" xfId="0" applyNumberFormat="1" applyFont="1" applyBorder="1" applyAlignment="1">
      <alignment horizontal="center" vertical="center" wrapText="1"/>
    </xf>
    <xf numFmtId="164" fontId="13" fillId="2" borderId="81" xfId="0" applyNumberFormat="1" applyFont="1" applyFill="1" applyBorder="1" applyAlignment="1">
      <alignment horizontal="left" vertical="center" wrapText="1"/>
    </xf>
    <xf numFmtId="164" fontId="6" fillId="0" borderId="75" xfId="0" applyNumberFormat="1" applyFont="1" applyBorder="1" applyAlignment="1">
      <alignment horizontal="center" vertical="center" wrapText="1"/>
    </xf>
    <xf numFmtId="167" fontId="7" fillId="0" borderId="61" xfId="0" applyNumberFormat="1" applyFont="1" applyBorder="1" applyAlignment="1">
      <alignment vertical="center"/>
    </xf>
    <xf numFmtId="167" fontId="9" fillId="0" borderId="72" xfId="0" applyNumberFormat="1" applyFont="1" applyBorder="1" applyAlignment="1">
      <alignment vertical="center"/>
    </xf>
    <xf numFmtId="164" fontId="13" fillId="0" borderId="58" xfId="0" applyNumberFormat="1" applyFont="1" applyBorder="1" applyAlignment="1">
      <alignment horizontal="left" vertical="center" wrapText="1"/>
    </xf>
    <xf numFmtId="164" fontId="6" fillId="0" borderId="58" xfId="0" applyNumberFormat="1" applyFont="1" applyBorder="1" applyAlignment="1">
      <alignment horizontal="center" vertical="center" wrapText="1"/>
    </xf>
    <xf numFmtId="164" fontId="9" fillId="0" borderId="58" xfId="0" applyNumberFormat="1" applyFont="1" applyBorder="1" applyAlignment="1">
      <alignment horizontal="right" vertical="center" wrapText="1"/>
    </xf>
    <xf numFmtId="164" fontId="9" fillId="0" borderId="36" xfId="0" applyNumberFormat="1" applyFont="1" applyBorder="1" applyAlignment="1">
      <alignment horizontal="right" vertical="center" wrapText="1"/>
    </xf>
    <xf numFmtId="164" fontId="13" fillId="0" borderId="57" xfId="0" applyNumberFormat="1" applyFont="1" applyBorder="1" applyAlignment="1">
      <alignment horizontal="left" vertical="center" wrapText="1"/>
    </xf>
    <xf numFmtId="164" fontId="6" fillId="0" borderId="71" xfId="0" applyNumberFormat="1" applyFont="1" applyBorder="1" applyAlignment="1">
      <alignment horizontal="center" vertical="center" wrapText="1"/>
    </xf>
    <xf numFmtId="164" fontId="9" fillId="0" borderId="57" xfId="0" applyNumberFormat="1" applyFont="1" applyBorder="1" applyAlignment="1">
      <alignment horizontal="right" vertical="center" wrapText="1"/>
    </xf>
    <xf numFmtId="167" fontId="6" fillId="0" borderId="0" xfId="0" applyNumberFormat="1" applyFont="1" applyBorder="1"/>
    <xf numFmtId="0" fontId="13" fillId="0" borderId="0" xfId="2" applyFont="1"/>
    <xf numFmtId="167" fontId="13" fillId="0" borderId="0" xfId="2" applyNumberFormat="1" applyFont="1"/>
    <xf numFmtId="0" fontId="13" fillId="0" borderId="0" xfId="6" applyFont="1"/>
    <xf numFmtId="49" fontId="13" fillId="0" borderId="0" xfId="6" applyNumberFormat="1" applyFont="1"/>
    <xf numFmtId="0" fontId="7" fillId="0" borderId="0" xfId="6" applyFont="1" applyBorder="1" applyAlignment="1">
      <alignment vertical="center" wrapText="1"/>
    </xf>
    <xf numFmtId="0" fontId="9" fillId="0" borderId="0" xfId="6" applyFont="1" applyBorder="1" applyAlignment="1">
      <alignment vertical="center" wrapText="1"/>
    </xf>
    <xf numFmtId="0" fontId="13" fillId="0" borderId="0" xfId="6" applyFont="1" applyBorder="1" applyAlignment="1">
      <alignment horizontal="right" vertical="center" wrapText="1"/>
    </xf>
    <xf numFmtId="0" fontId="9" fillId="0" borderId="0" xfId="6" applyFont="1" applyBorder="1" applyAlignment="1">
      <alignment horizontal="right" vertical="center" wrapText="1"/>
    </xf>
    <xf numFmtId="167" fontId="9" fillId="0" borderId="0" xfId="6" applyNumberFormat="1" applyFont="1" applyBorder="1" applyAlignment="1">
      <alignment horizontal="right" vertical="center" wrapText="1"/>
    </xf>
    <xf numFmtId="0" fontId="8" fillId="0" borderId="11" xfId="7" applyFont="1" applyBorder="1" applyAlignment="1">
      <alignment horizontal="center" vertical="center" wrapText="1"/>
    </xf>
    <xf numFmtId="0" fontId="8" fillId="0" borderId="12" xfId="7" applyFont="1" applyBorder="1" applyAlignment="1">
      <alignment horizontal="center" vertical="center" wrapText="1"/>
    </xf>
    <xf numFmtId="0" fontId="8" fillId="0" borderId="13" xfId="7" applyFont="1" applyBorder="1" applyAlignment="1">
      <alignment vertical="center" wrapText="1"/>
    </xf>
    <xf numFmtId="0" fontId="8" fillId="0" borderId="11" xfId="7" applyFont="1" applyBorder="1" applyAlignment="1">
      <alignment vertical="center" wrapText="1"/>
    </xf>
    <xf numFmtId="0" fontId="8" fillId="0" borderId="14" xfId="7" applyFont="1" applyBorder="1" applyAlignment="1">
      <alignment vertical="center" wrapText="1"/>
    </xf>
    <xf numFmtId="167" fontId="8" fillId="0" borderId="54" xfId="6" applyNumberFormat="1" applyFont="1" applyBorder="1" applyAlignment="1">
      <alignment horizontal="center" vertical="center" wrapText="1"/>
    </xf>
    <xf numFmtId="0" fontId="10" fillId="0" borderId="15" xfId="6" applyFont="1" applyBorder="1" applyAlignment="1">
      <alignment horizontal="center" vertical="center" wrapText="1"/>
    </xf>
    <xf numFmtId="0" fontId="11" fillId="0" borderId="0" xfId="6" applyFont="1"/>
    <xf numFmtId="0" fontId="7" fillId="0" borderId="19" xfId="6" applyFont="1" applyBorder="1" applyAlignment="1">
      <alignment horizontal="right" vertical="center" wrapText="1"/>
    </xf>
    <xf numFmtId="0" fontId="7" fillId="0" borderId="42" xfId="6" applyFont="1" applyBorder="1" applyAlignment="1">
      <alignment horizontal="center" vertical="center" wrapText="1"/>
    </xf>
    <xf numFmtId="49" fontId="7" fillId="0" borderId="42" xfId="6" applyNumberFormat="1" applyFont="1" applyBorder="1" applyAlignment="1">
      <alignment horizontal="center" vertical="center" wrapText="1"/>
    </xf>
    <xf numFmtId="49" fontId="7" fillId="0" borderId="50" xfId="6" applyNumberFormat="1" applyFont="1" applyBorder="1" applyAlignment="1">
      <alignment horizontal="center" vertical="center" wrapText="1"/>
    </xf>
    <xf numFmtId="4" fontId="7" fillId="0" borderId="42" xfId="6" applyNumberFormat="1" applyFont="1" applyBorder="1" applyAlignment="1">
      <alignment horizontal="right" vertical="center" wrapText="1"/>
    </xf>
    <xf numFmtId="165" fontId="10" fillId="0" borderId="18" xfId="6" applyNumberFormat="1" applyFont="1" applyBorder="1" applyAlignment="1">
      <alignment vertical="center"/>
    </xf>
    <xf numFmtId="165" fontId="10" fillId="0" borderId="5" xfId="6" applyNumberFormat="1" applyFont="1" applyBorder="1" applyAlignment="1">
      <alignment vertical="center"/>
    </xf>
    <xf numFmtId="165" fontId="10" fillId="0" borderId="17" xfId="6" applyNumberFormat="1" applyFont="1" applyBorder="1" applyAlignment="1">
      <alignment vertical="center"/>
    </xf>
    <xf numFmtId="167" fontId="7" fillId="0" borderId="9" xfId="6" applyNumberFormat="1" applyFont="1" applyBorder="1" applyAlignment="1">
      <alignment vertical="center"/>
    </xf>
    <xf numFmtId="0" fontId="10" fillId="0" borderId="0" xfId="6" applyFont="1"/>
    <xf numFmtId="0" fontId="9" fillId="0" borderId="24" xfId="6" applyFont="1" applyBorder="1" applyAlignment="1">
      <alignment horizontal="right" vertical="center" wrapText="1"/>
    </xf>
    <xf numFmtId="0" fontId="9" fillId="0" borderId="1" xfId="6" applyFont="1" applyBorder="1" applyAlignment="1">
      <alignment vertical="center" wrapText="1"/>
    </xf>
    <xf numFmtId="49" fontId="9" fillId="0" borderId="1" xfId="6" applyNumberFormat="1" applyFont="1" applyBorder="1" applyAlignment="1">
      <alignment horizontal="center" vertical="center" wrapText="1"/>
    </xf>
    <xf numFmtId="49" fontId="9" fillId="0" borderId="38" xfId="6" applyNumberFormat="1" applyFont="1" applyBorder="1" applyAlignment="1">
      <alignment horizontal="center" vertical="center" wrapText="1"/>
    </xf>
    <xf numFmtId="4" fontId="9" fillId="0" borderId="1" xfId="6" applyNumberFormat="1" applyFont="1" applyBorder="1" applyAlignment="1">
      <alignment vertical="center"/>
    </xf>
    <xf numFmtId="165" fontId="11" fillId="0" borderId="38" xfId="6" applyNumberFormat="1" applyFont="1" applyBorder="1" applyAlignment="1">
      <alignment vertical="center"/>
    </xf>
    <xf numFmtId="165" fontId="11" fillId="0" borderId="2" xfId="6" applyNumberFormat="1" applyFont="1" applyBorder="1" applyAlignment="1">
      <alignment vertical="center"/>
    </xf>
    <xf numFmtId="165" fontId="11" fillId="0" borderId="36" xfId="6" applyNumberFormat="1" applyFont="1" applyBorder="1" applyAlignment="1">
      <alignment vertical="center"/>
    </xf>
    <xf numFmtId="167" fontId="7" fillId="0" borderId="48" xfId="6" applyNumberFormat="1" applyFont="1" applyBorder="1" applyAlignment="1">
      <alignment vertical="center"/>
    </xf>
    <xf numFmtId="0" fontId="9" fillId="0" borderId="25" xfId="6" applyFont="1" applyBorder="1" applyAlignment="1">
      <alignment vertical="center" wrapText="1"/>
    </xf>
    <xf numFmtId="49" fontId="9" fillId="0" borderId="25" xfId="6" applyNumberFormat="1" applyFont="1" applyBorder="1" applyAlignment="1">
      <alignment horizontal="center" vertical="center" wrapText="1"/>
    </xf>
    <xf numFmtId="49" fontId="9" fillId="0" borderId="23" xfId="6" applyNumberFormat="1" applyFont="1" applyBorder="1" applyAlignment="1">
      <alignment horizontal="center" vertical="center" wrapText="1"/>
    </xf>
    <xf numFmtId="4" fontId="9" fillId="0" borderId="25" xfId="6" applyNumberFormat="1" applyFont="1" applyBorder="1" applyAlignment="1">
      <alignment vertical="center"/>
    </xf>
    <xf numFmtId="165" fontId="11" fillId="0" borderId="23" xfId="6" applyNumberFormat="1" applyFont="1" applyBorder="1" applyAlignment="1">
      <alignment vertical="center"/>
    </xf>
    <xf numFmtId="165" fontId="11" fillId="0" borderId="6" xfId="6" applyNumberFormat="1" applyFont="1" applyBorder="1" applyAlignment="1">
      <alignment vertical="center"/>
    </xf>
    <xf numFmtId="165" fontId="11" fillId="0" borderId="0" xfId="6" applyNumberFormat="1" applyFont="1" applyBorder="1" applyAlignment="1">
      <alignment vertical="center"/>
    </xf>
    <xf numFmtId="167" fontId="7" fillId="0" borderId="26" xfId="6" applyNumberFormat="1" applyFont="1" applyBorder="1" applyAlignment="1">
      <alignment vertical="center"/>
    </xf>
    <xf numFmtId="0" fontId="9" fillId="0" borderId="27" xfId="6" applyFont="1" applyBorder="1" applyAlignment="1">
      <alignment horizontal="right" vertical="center" wrapText="1"/>
    </xf>
    <xf numFmtId="0" fontId="9" fillId="0" borderId="4" xfId="6" applyFont="1" applyBorder="1" applyAlignment="1">
      <alignment vertical="center" wrapText="1"/>
    </xf>
    <xf numFmtId="49" fontId="9" fillId="0" borderId="18" xfId="6" applyNumberFormat="1" applyFont="1" applyBorder="1" applyAlignment="1">
      <alignment horizontal="center" vertical="center" wrapText="1"/>
    </xf>
    <xf numFmtId="4" fontId="9" fillId="0" borderId="4" xfId="6" applyNumberFormat="1" applyFont="1" applyBorder="1" applyAlignment="1">
      <alignment vertical="center"/>
    </xf>
    <xf numFmtId="165" fontId="11" fillId="0" borderId="18" xfId="6" applyNumberFormat="1" applyFont="1" applyBorder="1" applyAlignment="1">
      <alignment vertical="center"/>
    </xf>
    <xf numFmtId="165" fontId="11" fillId="0" borderId="5" xfId="6" applyNumberFormat="1" applyFont="1" applyBorder="1" applyAlignment="1">
      <alignment vertical="center"/>
    </xf>
    <xf numFmtId="167" fontId="9" fillId="0" borderId="49" xfId="6" applyNumberFormat="1" applyFont="1" applyBorder="1" applyAlignment="1">
      <alignment vertical="center"/>
    </xf>
    <xf numFmtId="0" fontId="9" fillId="0" borderId="25" xfId="6" applyFont="1" applyBorder="1" applyAlignment="1">
      <alignment horizontal="left" vertical="center" wrapText="1"/>
    </xf>
    <xf numFmtId="165" fontId="10" fillId="0" borderId="0" xfId="6" applyNumberFormat="1" applyFont="1" applyBorder="1" applyAlignment="1">
      <alignment vertical="center"/>
    </xf>
    <xf numFmtId="167" fontId="9" fillId="0" borderId="26" xfId="6" applyNumberFormat="1" applyFont="1" applyBorder="1" applyAlignment="1">
      <alignment vertical="center"/>
    </xf>
    <xf numFmtId="0" fontId="9" fillId="0" borderId="3" xfId="6" applyFont="1" applyBorder="1" applyAlignment="1">
      <alignment vertical="center" wrapText="1"/>
    </xf>
    <xf numFmtId="49" fontId="9" fillId="0" borderId="3" xfId="6" applyNumberFormat="1" applyFont="1" applyBorder="1" applyAlignment="1">
      <alignment horizontal="center" vertical="center" wrapText="1"/>
    </xf>
    <xf numFmtId="49" fontId="9" fillId="0" borderId="46" xfId="6" applyNumberFormat="1" applyFont="1" applyBorder="1" applyAlignment="1">
      <alignment horizontal="center" vertical="center" wrapText="1"/>
    </xf>
    <xf numFmtId="4" fontId="9" fillId="0" borderId="3" xfId="6" applyNumberFormat="1" applyFont="1" applyBorder="1" applyAlignment="1">
      <alignment vertical="center"/>
    </xf>
    <xf numFmtId="165" fontId="11" fillId="0" borderId="46" xfId="6" applyNumberFormat="1" applyFont="1" applyBorder="1" applyAlignment="1">
      <alignment vertical="center"/>
    </xf>
    <xf numFmtId="165" fontId="11" fillId="0" borderId="47" xfId="6" applyNumberFormat="1" applyFont="1" applyBorder="1" applyAlignment="1">
      <alignment vertical="center"/>
    </xf>
    <xf numFmtId="165" fontId="10" fillId="0" borderId="51" xfId="6" applyNumberFormat="1" applyFont="1" applyBorder="1" applyAlignment="1">
      <alignment vertical="center"/>
    </xf>
    <xf numFmtId="167" fontId="9" fillId="0" borderId="43" xfId="6" applyNumberFormat="1" applyFont="1" applyBorder="1" applyAlignment="1">
      <alignment vertical="center"/>
    </xf>
    <xf numFmtId="167" fontId="9" fillId="0" borderId="26" xfId="6" applyNumberFormat="1" applyFont="1" applyBorder="1" applyAlignment="1">
      <alignment horizontal="right" vertical="center"/>
    </xf>
    <xf numFmtId="0" fontId="9" fillId="0" borderId="28" xfId="6" applyFont="1" applyBorder="1" applyAlignment="1">
      <alignment horizontal="right" vertical="center" wrapText="1"/>
    </xf>
    <xf numFmtId="0" fontId="9" fillId="0" borderId="29" xfId="6" applyFont="1" applyBorder="1" applyAlignment="1">
      <alignment vertical="center" wrapText="1"/>
    </xf>
    <xf numFmtId="49" fontId="9" fillId="0" borderId="29" xfId="6" applyNumberFormat="1" applyFont="1" applyBorder="1" applyAlignment="1">
      <alignment horizontal="center" vertical="center" wrapText="1"/>
    </xf>
    <xf numFmtId="49" fontId="9" fillId="0" borderId="30" xfId="6" applyNumberFormat="1" applyFont="1" applyBorder="1" applyAlignment="1">
      <alignment horizontal="center" vertical="center" wrapText="1"/>
    </xf>
    <xf numFmtId="4" fontId="9" fillId="0" borderId="29" xfId="6" applyNumberFormat="1" applyFont="1" applyBorder="1" applyAlignment="1">
      <alignment vertical="center"/>
    </xf>
    <xf numFmtId="167" fontId="9" fillId="0" borderId="12" xfId="6" applyNumberFormat="1" applyFont="1" applyBorder="1" applyAlignment="1">
      <alignment vertical="center"/>
    </xf>
    <xf numFmtId="4" fontId="7" fillId="0" borderId="42" xfId="6" applyNumberFormat="1" applyFont="1" applyBorder="1" applyAlignment="1">
      <alignment vertical="center"/>
    </xf>
    <xf numFmtId="167" fontId="7" fillId="0" borderId="49" xfId="6" applyNumberFormat="1" applyFont="1" applyBorder="1" applyAlignment="1">
      <alignment vertical="center"/>
    </xf>
    <xf numFmtId="0" fontId="7" fillId="0" borderId="32" xfId="6" applyFont="1" applyBorder="1" applyAlignment="1">
      <alignment horizontal="center" vertical="center" wrapText="1"/>
    </xf>
    <xf numFmtId="49" fontId="7" fillId="0" borderId="20" xfId="6" applyNumberFormat="1" applyFont="1" applyBorder="1" applyAlignment="1">
      <alignment horizontal="center" vertical="center" wrapText="1"/>
    </xf>
    <xf numFmtId="49" fontId="7" fillId="0" borderId="32" xfId="6" applyNumberFormat="1" applyFont="1" applyBorder="1" applyAlignment="1">
      <alignment horizontal="center" vertical="center" wrapText="1"/>
    </xf>
    <xf numFmtId="4" fontId="7" fillId="0" borderId="20" xfId="6" applyNumberFormat="1" applyFont="1" applyBorder="1" applyAlignment="1">
      <alignment vertical="center"/>
    </xf>
    <xf numFmtId="0" fontId="9" fillId="0" borderId="47" xfId="6" applyFont="1" applyBorder="1" applyAlignment="1">
      <alignment vertical="center" wrapText="1"/>
    </xf>
    <xf numFmtId="49" fontId="9" fillId="0" borderId="51" xfId="6" applyNumberFormat="1" applyFont="1" applyBorder="1" applyAlignment="1">
      <alignment horizontal="center" vertical="center" wrapText="1"/>
    </xf>
    <xf numFmtId="4" fontId="9" fillId="0" borderId="46" xfId="6" applyNumberFormat="1" applyFont="1" applyBorder="1" applyAlignment="1">
      <alignment vertical="center"/>
    </xf>
    <xf numFmtId="0" fontId="9" fillId="0" borderId="16" xfId="6" applyFont="1" applyBorder="1" applyAlignment="1">
      <alignment vertical="center" wrapText="1"/>
    </xf>
    <xf numFmtId="0" fontId="7" fillId="0" borderId="34" xfId="6" applyFont="1" applyBorder="1" applyAlignment="1">
      <alignment horizontal="center" vertical="center" wrapText="1"/>
    </xf>
    <xf numFmtId="49" fontId="7" fillId="0" borderId="25" xfId="6" applyNumberFormat="1" applyFont="1" applyBorder="1" applyAlignment="1">
      <alignment horizontal="center" vertical="center" wrapText="1"/>
    </xf>
    <xf numFmtId="165" fontId="10" fillId="0" borderId="23" xfId="6" applyNumberFormat="1" applyFont="1" applyBorder="1" applyAlignment="1">
      <alignment vertical="center"/>
    </xf>
    <xf numFmtId="165" fontId="10" fillId="0" borderId="6" xfId="6" applyNumberFormat="1" applyFont="1" applyBorder="1" applyAlignment="1">
      <alignment vertical="center"/>
    </xf>
    <xf numFmtId="167" fontId="7" fillId="0" borderId="55" xfId="6" applyNumberFormat="1" applyFont="1" applyBorder="1" applyAlignment="1">
      <alignment vertical="center"/>
    </xf>
    <xf numFmtId="0" fontId="7" fillId="0" borderId="24" xfId="6" applyFont="1" applyBorder="1" applyAlignment="1">
      <alignment horizontal="right" vertical="center" wrapText="1"/>
    </xf>
    <xf numFmtId="0" fontId="9" fillId="0" borderId="3" xfId="6" applyFont="1" applyBorder="1" applyAlignment="1">
      <alignment horizontal="left" vertical="center" wrapText="1"/>
    </xf>
    <xf numFmtId="4" fontId="9" fillId="0" borderId="23" xfId="6" applyNumberFormat="1" applyFont="1" applyBorder="1" applyAlignment="1">
      <alignment horizontal="right" vertical="center" wrapText="1"/>
    </xf>
    <xf numFmtId="4" fontId="9" fillId="0" borderId="3" xfId="6" applyNumberFormat="1" applyFont="1" applyBorder="1" applyAlignment="1">
      <alignment horizontal="right" vertical="center" wrapText="1"/>
    </xf>
    <xf numFmtId="167" fontId="9" fillId="0" borderId="33" xfId="6" applyNumberFormat="1" applyFont="1" applyBorder="1" applyAlignment="1">
      <alignment vertical="center"/>
    </xf>
    <xf numFmtId="0" fontId="9" fillId="0" borderId="47" xfId="6" applyFont="1" applyBorder="1" applyAlignment="1">
      <alignment horizontal="left" vertical="center" wrapText="1"/>
    </xf>
    <xf numFmtId="4" fontId="9" fillId="0" borderId="46" xfId="6" applyNumberFormat="1" applyFont="1" applyBorder="1" applyAlignment="1">
      <alignment horizontal="right" vertical="center" wrapText="1"/>
    </xf>
    <xf numFmtId="165" fontId="10" fillId="0" borderId="46" xfId="6" applyNumberFormat="1" applyFont="1" applyBorder="1" applyAlignment="1">
      <alignment vertical="center"/>
    </xf>
    <xf numFmtId="165" fontId="10" fillId="0" borderId="47" xfId="6" applyNumberFormat="1" applyFont="1" applyBorder="1" applyAlignment="1">
      <alignment vertical="center"/>
    </xf>
    <xf numFmtId="167" fontId="9" fillId="0" borderId="52" xfId="6" applyNumberFormat="1" applyFont="1" applyBorder="1" applyAlignment="1">
      <alignment vertical="center"/>
    </xf>
    <xf numFmtId="0" fontId="9" fillId="0" borderId="6" xfId="6" applyFont="1" applyBorder="1" applyAlignment="1">
      <alignment horizontal="left" vertical="center" wrapText="1"/>
    </xf>
    <xf numFmtId="4" fontId="9" fillId="0" borderId="25" xfId="6" applyNumberFormat="1" applyFont="1" applyBorder="1" applyAlignment="1">
      <alignment horizontal="right" vertical="center" wrapText="1"/>
    </xf>
    <xf numFmtId="4" fontId="9" fillId="0" borderId="23" xfId="6" applyNumberFormat="1" applyFont="1" applyBorder="1" applyAlignment="1">
      <alignment vertical="center"/>
    </xf>
    <xf numFmtId="167" fontId="9" fillId="0" borderId="52" xfId="6" applyNumberFormat="1" applyFont="1" applyBorder="1" applyAlignment="1">
      <alignment horizontal="right" vertical="center"/>
    </xf>
    <xf numFmtId="0" fontId="9" fillId="0" borderId="35" xfId="6" applyFont="1" applyBorder="1" applyAlignment="1">
      <alignment vertical="center" wrapText="1"/>
    </xf>
    <xf numFmtId="4" fontId="9" fillId="0" borderId="30" xfId="6" applyNumberFormat="1" applyFont="1" applyBorder="1" applyAlignment="1">
      <alignment vertical="center"/>
    </xf>
    <xf numFmtId="167" fontId="9" fillId="0" borderId="54" xfId="6" applyNumberFormat="1" applyFont="1" applyBorder="1" applyAlignment="1">
      <alignment vertical="center"/>
    </xf>
    <xf numFmtId="49" fontId="7" fillId="0" borderId="0" xfId="6" applyNumberFormat="1" applyFont="1" applyBorder="1" applyAlignment="1">
      <alignment horizontal="center" vertical="center" wrapText="1"/>
    </xf>
    <xf numFmtId="4" fontId="7" fillId="0" borderId="20" xfId="6" applyNumberFormat="1" applyFont="1" applyBorder="1" applyAlignment="1">
      <alignment horizontal="right" vertical="center" wrapText="1"/>
    </xf>
    <xf numFmtId="165" fontId="10" fillId="0" borderId="36" xfId="6" applyNumberFormat="1" applyFont="1" applyBorder="1" applyAlignment="1">
      <alignment vertical="center"/>
    </xf>
    <xf numFmtId="165" fontId="10" fillId="0" borderId="2" xfId="6" applyNumberFormat="1" applyFont="1" applyBorder="1" applyAlignment="1">
      <alignment vertical="center"/>
    </xf>
    <xf numFmtId="167" fontId="7" fillId="0" borderId="33" xfId="6" applyNumberFormat="1" applyFont="1" applyBorder="1" applyAlignment="1">
      <alignment vertical="center"/>
    </xf>
    <xf numFmtId="4" fontId="9" fillId="0" borderId="3" xfId="6" applyNumberFormat="1" applyFont="1" applyBorder="1" applyAlignment="1">
      <alignment horizontal="right" vertical="center"/>
    </xf>
    <xf numFmtId="165" fontId="11" fillId="0" borderId="51" xfId="6" applyNumberFormat="1" applyFont="1" applyBorder="1" applyAlignment="1">
      <alignment vertical="center"/>
    </xf>
    <xf numFmtId="49" fontId="9" fillId="0" borderId="0" xfId="6" applyNumberFormat="1" applyFont="1" applyBorder="1" applyAlignment="1">
      <alignment horizontal="center" vertical="center" wrapText="1"/>
    </xf>
    <xf numFmtId="4" fontId="9" fillId="0" borderId="25" xfId="6" applyNumberFormat="1" applyFont="1" applyBorder="1" applyAlignment="1">
      <alignment horizontal="right" vertical="center"/>
    </xf>
    <xf numFmtId="4" fontId="9" fillId="0" borderId="51" xfId="6" applyNumberFormat="1" applyFont="1" applyBorder="1" applyAlignment="1">
      <alignment horizontal="right" vertical="center"/>
    </xf>
    <xf numFmtId="49" fontId="9" fillId="0" borderId="16" xfId="6" applyNumberFormat="1" applyFont="1" applyBorder="1" applyAlignment="1">
      <alignment horizontal="center" vertical="center" wrapText="1"/>
    </xf>
    <xf numFmtId="4" fontId="9" fillId="0" borderId="29" xfId="6" applyNumberFormat="1" applyFont="1" applyBorder="1" applyAlignment="1">
      <alignment horizontal="right" vertical="center"/>
    </xf>
    <xf numFmtId="0" fontId="7" fillId="0" borderId="0" xfId="6" applyFont="1" applyBorder="1" applyAlignment="1">
      <alignment horizontal="center" vertical="center" wrapText="1"/>
    </xf>
    <xf numFmtId="4" fontId="7" fillId="0" borderId="25" xfId="6" applyNumberFormat="1" applyFont="1" applyBorder="1" applyAlignment="1">
      <alignment vertical="center"/>
    </xf>
    <xf numFmtId="0" fontId="9" fillId="0" borderId="3" xfId="6" applyFont="1" applyBorder="1" applyAlignment="1">
      <alignment horizontal="right" vertical="center" wrapText="1"/>
    </xf>
    <xf numFmtId="167" fontId="9" fillId="0" borderId="53" xfId="6" applyNumberFormat="1" applyFont="1" applyBorder="1" applyAlignment="1">
      <alignment vertical="center"/>
    </xf>
    <xf numFmtId="165" fontId="10" fillId="0" borderId="38" xfId="6" applyNumberFormat="1" applyFont="1" applyBorder="1" applyAlignment="1">
      <alignment vertical="center"/>
    </xf>
    <xf numFmtId="4" fontId="9" fillId="0" borderId="51" xfId="6" applyNumberFormat="1" applyFont="1" applyBorder="1" applyAlignment="1">
      <alignment horizontal="right" vertical="center" wrapText="1"/>
    </xf>
    <xf numFmtId="4" fontId="9" fillId="0" borderId="0" xfId="6" applyNumberFormat="1" applyFont="1" applyBorder="1" applyAlignment="1">
      <alignment vertical="center"/>
    </xf>
    <xf numFmtId="4" fontId="9" fillId="0" borderId="51" xfId="6" applyNumberFormat="1" applyFont="1" applyBorder="1" applyAlignment="1">
      <alignment vertical="center"/>
    </xf>
    <xf numFmtId="0" fontId="9" fillId="0" borderId="16" xfId="6" applyFont="1" applyBorder="1" applyAlignment="1">
      <alignment vertical="center"/>
    </xf>
    <xf numFmtId="4" fontId="9" fillId="0" borderId="16" xfId="6" applyNumberFormat="1" applyFont="1" applyBorder="1" applyAlignment="1">
      <alignment vertical="center"/>
    </xf>
    <xf numFmtId="0" fontId="7" fillId="0" borderId="20" xfId="6" applyFont="1" applyBorder="1" applyAlignment="1">
      <alignment horizontal="center" vertical="center" wrapText="1"/>
    </xf>
    <xf numFmtId="49" fontId="7" fillId="0" borderId="21" xfId="6" applyNumberFormat="1" applyFont="1" applyBorder="1" applyAlignment="1">
      <alignment horizontal="center" vertical="center" wrapText="1"/>
    </xf>
    <xf numFmtId="49" fontId="9" fillId="0" borderId="47" xfId="6" applyNumberFormat="1" applyFont="1" applyBorder="1" applyAlignment="1">
      <alignment horizontal="center" vertical="center" wrapText="1"/>
    </xf>
    <xf numFmtId="166" fontId="9" fillId="0" borderId="35" xfId="5" applyNumberFormat="1" applyFont="1" applyBorder="1" applyAlignment="1" applyProtection="1">
      <alignment vertical="center" wrapText="1"/>
      <protection hidden="1"/>
    </xf>
    <xf numFmtId="49" fontId="9" fillId="0" borderId="29" xfId="5" applyNumberFormat="1" applyFont="1" applyBorder="1" applyAlignment="1" applyProtection="1">
      <alignment horizontal="center" vertical="center" wrapText="1"/>
      <protection hidden="1"/>
    </xf>
    <xf numFmtId="4" fontId="7" fillId="0" borderId="22" xfId="6" applyNumberFormat="1" applyFont="1" applyBorder="1" applyAlignment="1">
      <alignment horizontal="right" vertical="center" wrapText="1"/>
    </xf>
    <xf numFmtId="4" fontId="9" fillId="0" borderId="26" xfId="6" applyNumberFormat="1" applyFont="1" applyBorder="1" applyAlignment="1">
      <alignment vertical="center"/>
    </xf>
    <xf numFmtId="0" fontId="7" fillId="0" borderId="10" xfId="6" applyFont="1" applyBorder="1" applyAlignment="1">
      <alignment horizontal="center" vertical="center"/>
    </xf>
    <xf numFmtId="49" fontId="7" fillId="0" borderId="42" xfId="6" applyNumberFormat="1" applyFont="1" applyBorder="1" applyAlignment="1">
      <alignment horizontal="center" vertical="center"/>
    </xf>
    <xf numFmtId="0" fontId="9" fillId="0" borderId="25" xfId="6" applyFont="1" applyBorder="1" applyAlignment="1">
      <alignment vertical="center"/>
    </xf>
    <xf numFmtId="0" fontId="9" fillId="0" borderId="25" xfId="6" applyFont="1" applyBorder="1" applyAlignment="1">
      <alignment horizontal="center" vertical="center"/>
    </xf>
    <xf numFmtId="49" fontId="9" fillId="0" borderId="25" xfId="6" applyNumberFormat="1" applyFont="1" applyBorder="1" applyAlignment="1">
      <alignment horizontal="center" vertical="center"/>
    </xf>
    <xf numFmtId="165" fontId="11" fillId="0" borderId="30" xfId="6" applyNumberFormat="1" applyFont="1" applyBorder="1" applyAlignment="1">
      <alignment vertical="center"/>
    </xf>
    <xf numFmtId="165" fontId="11" fillId="0" borderId="35" xfId="6" applyNumberFormat="1" applyFont="1" applyBorder="1" applyAlignment="1">
      <alignment vertical="center"/>
    </xf>
    <xf numFmtId="0" fontId="9" fillId="0" borderId="30" xfId="6" applyFont="1" applyBorder="1" applyAlignment="1">
      <alignment vertical="center"/>
    </xf>
    <xf numFmtId="0" fontId="9" fillId="0" borderId="16" xfId="6" applyFont="1" applyBorder="1" applyAlignment="1">
      <alignment horizontal="center" vertical="center"/>
    </xf>
    <xf numFmtId="49" fontId="9" fillId="0" borderId="29" xfId="6" applyNumberFormat="1" applyFont="1" applyBorder="1" applyAlignment="1">
      <alignment horizontal="center" vertical="center"/>
    </xf>
    <xf numFmtId="4" fontId="9" fillId="0" borderId="31" xfId="6" applyNumberFormat="1" applyFont="1" applyBorder="1" applyAlignment="1">
      <alignment vertical="center"/>
    </xf>
    <xf numFmtId="49" fontId="7" fillId="0" borderId="10" xfId="6" applyNumberFormat="1" applyFont="1" applyBorder="1" applyAlignment="1">
      <alignment horizontal="center" vertical="center" wrapText="1"/>
    </xf>
    <xf numFmtId="4" fontId="7" fillId="0" borderId="42" xfId="6" applyNumberFormat="1" applyFont="1" applyBorder="1" applyAlignment="1">
      <alignment horizontal="right" vertical="center"/>
    </xf>
    <xf numFmtId="165" fontId="10" fillId="0" borderId="18" xfId="6" applyNumberFormat="1" applyFont="1" applyBorder="1" applyAlignment="1">
      <alignment horizontal="right" vertical="center"/>
    </xf>
    <xf numFmtId="165" fontId="10" fillId="0" borderId="5" xfId="6" applyNumberFormat="1" applyFont="1" applyBorder="1" applyAlignment="1">
      <alignment horizontal="right" vertical="center"/>
    </xf>
    <xf numFmtId="49" fontId="9" fillId="0" borderId="6" xfId="6" applyNumberFormat="1" applyFont="1" applyBorder="1" applyAlignment="1">
      <alignment horizontal="center" vertical="center" wrapText="1"/>
    </xf>
    <xf numFmtId="165" fontId="11" fillId="0" borderId="23" xfId="6" applyNumberFormat="1" applyFont="1" applyBorder="1" applyAlignment="1">
      <alignment horizontal="right" vertical="center"/>
    </xf>
    <xf numFmtId="165" fontId="11" fillId="0" borderId="6" xfId="6" applyNumberFormat="1" applyFont="1" applyBorder="1" applyAlignment="1">
      <alignment horizontal="right" vertical="center"/>
    </xf>
    <xf numFmtId="167" fontId="9" fillId="0" borderId="48" xfId="6" applyNumberFormat="1" applyFont="1" applyBorder="1" applyAlignment="1">
      <alignment vertical="center"/>
    </xf>
    <xf numFmtId="4" fontId="9" fillId="0" borderId="26" xfId="6" applyNumberFormat="1" applyFont="1" applyBorder="1" applyAlignment="1">
      <alignment horizontal="right" vertical="center"/>
    </xf>
    <xf numFmtId="165" fontId="11" fillId="0" borderId="18" xfId="6" applyNumberFormat="1" applyFont="1" applyBorder="1" applyAlignment="1">
      <alignment horizontal="right" vertical="center"/>
    </xf>
    <xf numFmtId="165" fontId="11" fillId="0" borderId="5" xfId="6" applyNumberFormat="1" applyFont="1" applyBorder="1" applyAlignment="1">
      <alignment horizontal="right" vertical="center"/>
    </xf>
    <xf numFmtId="49" fontId="9" fillId="0" borderId="11" xfId="6" applyNumberFormat="1" applyFont="1" applyBorder="1" applyAlignment="1">
      <alignment horizontal="center" vertical="center" wrapText="1"/>
    </xf>
    <xf numFmtId="4" fontId="9" fillId="0" borderId="11" xfId="6" applyNumberFormat="1" applyFont="1" applyBorder="1" applyAlignment="1">
      <alignment horizontal="right" vertical="center"/>
    </xf>
    <xf numFmtId="167" fontId="9" fillId="0" borderId="12" xfId="6" applyNumberFormat="1" applyFont="1" applyBorder="1" applyAlignment="1">
      <alignment horizontal="right" vertical="center"/>
    </xf>
    <xf numFmtId="0" fontId="7" fillId="0" borderId="7" xfId="6" applyFont="1" applyBorder="1" applyAlignment="1">
      <alignment vertical="center" wrapText="1"/>
    </xf>
    <xf numFmtId="0" fontId="7" fillId="0" borderId="8" xfId="6" applyFont="1" applyBorder="1" applyAlignment="1">
      <alignment horizontal="center" vertical="center" wrapText="1"/>
    </xf>
    <xf numFmtId="49" fontId="7" fillId="0" borderId="8" xfId="6" applyNumberFormat="1" applyFont="1" applyBorder="1" applyAlignment="1">
      <alignment vertical="center" wrapText="1"/>
    </xf>
    <xf numFmtId="4" fontId="7" fillId="0" borderId="8" xfId="6" applyNumberFormat="1" applyFont="1" applyBorder="1" applyAlignment="1">
      <alignment horizontal="right" vertical="center" wrapText="1"/>
    </xf>
    <xf numFmtId="167" fontId="7" fillId="0" borderId="39" xfId="6" applyNumberFormat="1" applyFont="1" applyBorder="1" applyAlignment="1">
      <alignment vertical="center"/>
    </xf>
    <xf numFmtId="165" fontId="10" fillId="0" borderId="0" xfId="6" applyNumberFormat="1" applyFont="1"/>
    <xf numFmtId="0" fontId="7" fillId="0" borderId="40" xfId="6" applyFont="1" applyBorder="1" applyAlignment="1">
      <alignment vertical="center" wrapText="1"/>
    </xf>
    <xf numFmtId="0" fontId="7" fillId="0" borderId="11" xfId="6" applyFont="1" applyBorder="1" applyAlignment="1">
      <alignment horizontal="center" vertical="center" wrapText="1"/>
    </xf>
    <xf numFmtId="49" fontId="7" fillId="0" borderId="11" xfId="6" applyNumberFormat="1" applyFont="1" applyBorder="1" applyAlignment="1">
      <alignment vertical="center" wrapText="1"/>
    </xf>
    <xf numFmtId="4" fontId="7" fillId="0" borderId="11" xfId="6" applyNumberFormat="1" applyFont="1" applyBorder="1" applyAlignment="1">
      <alignment horizontal="right" vertical="center" wrapText="1"/>
    </xf>
    <xf numFmtId="4" fontId="7" fillId="3" borderId="8" xfId="6" applyNumberFormat="1" applyFont="1" applyFill="1" applyBorder="1" applyAlignment="1">
      <alignment vertical="center"/>
    </xf>
    <xf numFmtId="165" fontId="10" fillId="0" borderId="13" xfId="6" applyNumberFormat="1" applyFont="1" applyBorder="1" applyAlignment="1">
      <alignment vertical="center"/>
    </xf>
    <xf numFmtId="165" fontId="10" fillId="0" borderId="14" xfId="6" applyNumberFormat="1" applyFont="1" applyBorder="1" applyAlignment="1">
      <alignment vertical="center"/>
    </xf>
    <xf numFmtId="165" fontId="10" fillId="0" borderId="16" xfId="6" applyNumberFormat="1" applyFont="1" applyBorder="1" applyAlignment="1">
      <alignment vertical="center"/>
    </xf>
    <xf numFmtId="49" fontId="7" fillId="0" borderId="0" xfId="6" applyNumberFormat="1" applyFont="1" applyBorder="1" applyAlignment="1">
      <alignment vertical="center" wrapText="1"/>
    </xf>
    <xf numFmtId="165" fontId="7" fillId="0" borderId="0" xfId="6" applyNumberFormat="1" applyFont="1" applyBorder="1" applyAlignment="1">
      <alignment horizontal="right" vertical="center" wrapText="1"/>
    </xf>
    <xf numFmtId="165" fontId="10" fillId="0" borderId="18" xfId="6" applyNumberFormat="1" applyFont="1" applyBorder="1"/>
    <xf numFmtId="165" fontId="10" fillId="0" borderId="4" xfId="6" applyNumberFormat="1" applyFont="1" applyBorder="1"/>
    <xf numFmtId="165" fontId="10" fillId="0" borderId="0" xfId="6" applyNumberFormat="1" applyFont="1" applyBorder="1"/>
    <xf numFmtId="167" fontId="10" fillId="0" borderId="32" xfId="6" applyNumberFormat="1" applyFont="1" applyBorder="1"/>
    <xf numFmtId="0" fontId="11" fillId="0" borderId="0" xfId="6" applyFont="1" applyBorder="1" applyAlignment="1">
      <alignment vertical="center" wrapText="1"/>
    </xf>
    <xf numFmtId="0" fontId="10" fillId="0" borderId="0" xfId="6" applyFont="1" applyBorder="1" applyAlignment="1">
      <alignment horizontal="center" vertical="center" wrapText="1"/>
    </xf>
    <xf numFmtId="49" fontId="11" fillId="0" borderId="0" xfId="6" applyNumberFormat="1" applyFont="1" applyBorder="1" applyAlignment="1">
      <alignment vertical="center" wrapText="1"/>
    </xf>
    <xf numFmtId="2" fontId="10" fillId="0" borderId="0" xfId="6" applyNumberFormat="1" applyFont="1" applyBorder="1" applyAlignment="1">
      <alignment horizontal="right" vertical="center" wrapText="1"/>
    </xf>
    <xf numFmtId="2" fontId="11" fillId="0" borderId="0" xfId="6" applyNumberFormat="1" applyFont="1" applyBorder="1"/>
    <xf numFmtId="0" fontId="11" fillId="0" borderId="0" xfId="6" applyFont="1" applyBorder="1"/>
    <xf numFmtId="167" fontId="11" fillId="0" borderId="0" xfId="6" applyNumberFormat="1" applyFont="1"/>
    <xf numFmtId="0" fontId="11" fillId="0" borderId="0" xfId="2" applyFont="1"/>
    <xf numFmtId="165" fontId="11" fillId="0" borderId="0" xfId="2" applyNumberFormat="1" applyFont="1"/>
    <xf numFmtId="167" fontId="11" fillId="0" borderId="0" xfId="2" applyNumberFormat="1" applyFont="1"/>
    <xf numFmtId="167" fontId="13" fillId="0" borderId="0" xfId="6" applyNumberFormat="1" applyFont="1"/>
    <xf numFmtId="0" fontId="13" fillId="0" borderId="0" xfId="3" applyFont="1" applyAlignment="1"/>
    <xf numFmtId="49" fontId="13" fillId="0" borderId="0" xfId="3" applyNumberFormat="1" applyFont="1" applyAlignment="1"/>
    <xf numFmtId="0" fontId="9" fillId="0" borderId="0" xfId="4" applyFont="1" applyBorder="1" applyAlignment="1">
      <alignment horizontal="right"/>
    </xf>
    <xf numFmtId="0" fontId="13" fillId="0" borderId="0" xfId="3" applyFont="1" applyBorder="1"/>
    <xf numFmtId="0" fontId="13" fillId="0" borderId="0" xfId="3" applyFont="1"/>
    <xf numFmtId="0" fontId="9" fillId="0" borderId="0" xfId="3" applyFont="1" applyBorder="1" applyAlignment="1">
      <alignment horizontal="left" wrapText="1"/>
    </xf>
    <xf numFmtId="0" fontId="9" fillId="0" borderId="0" xfId="3" applyFont="1" applyAlignment="1">
      <alignment horizontal="left" vertical="center" wrapText="1"/>
    </xf>
    <xf numFmtId="0" fontId="16" fillId="0" borderId="0" xfId="4" applyFont="1" applyAlignment="1">
      <alignment horizontal="center"/>
    </xf>
    <xf numFmtId="0" fontId="16" fillId="0" borderId="0" xfId="3" applyFont="1" applyBorder="1" applyAlignment="1">
      <alignment horizontal="center" vertical="center" wrapText="1"/>
    </xf>
    <xf numFmtId="0" fontId="17" fillId="0" borderId="0" xfId="3" applyFont="1" applyBorder="1" applyAlignment="1"/>
    <xf numFmtId="49" fontId="13" fillId="0" borderId="0" xfId="3" applyNumberFormat="1" applyFont="1" applyBorder="1" applyAlignment="1">
      <alignment horizontal="left"/>
    </xf>
    <xf numFmtId="0" fontId="13" fillId="0" borderId="0" xfId="3" applyFont="1" applyBorder="1" applyAlignment="1"/>
    <xf numFmtId="49" fontId="13" fillId="0" borderId="0" xfId="3" applyNumberFormat="1" applyFont="1" applyBorder="1"/>
    <xf numFmtId="0" fontId="8" fillId="0" borderId="0" xfId="3" applyFont="1" applyAlignment="1">
      <alignment horizontal="right"/>
    </xf>
    <xf numFmtId="0" fontId="7" fillId="0" borderId="3" xfId="3" applyFont="1" applyBorder="1" applyAlignment="1">
      <alignment horizontal="center" vertical="center" wrapText="1"/>
    </xf>
    <xf numFmtId="0" fontId="7" fillId="0" borderId="43" xfId="3" applyFont="1" applyBorder="1" applyAlignment="1">
      <alignment horizontal="center" vertical="center" wrapText="1"/>
    </xf>
    <xf numFmtId="0" fontId="17" fillId="0" borderId="44" xfId="3" applyFont="1" applyBorder="1" applyAlignment="1">
      <alignment horizontal="center" vertical="center" wrapText="1"/>
    </xf>
    <xf numFmtId="49" fontId="17" fillId="0" borderId="1" xfId="3" applyNumberFormat="1" applyFont="1" applyBorder="1" applyAlignment="1">
      <alignment horizontal="center"/>
    </xf>
    <xf numFmtId="0" fontId="17" fillId="0" borderId="1" xfId="3" applyFont="1" applyBorder="1" applyAlignment="1">
      <alignment horizontal="center"/>
    </xf>
    <xf numFmtId="3" fontId="17" fillId="0" borderId="3" xfId="3" applyNumberFormat="1" applyFont="1" applyBorder="1" applyAlignment="1">
      <alignment horizontal="center" vertical="center"/>
    </xf>
    <xf numFmtId="3" fontId="17" fillId="0" borderId="43" xfId="3" applyNumberFormat="1" applyFont="1" applyBorder="1" applyAlignment="1">
      <alignment horizontal="center"/>
    </xf>
    <xf numFmtId="0" fontId="7" fillId="0" borderId="45" xfId="3" applyFont="1" applyBorder="1" applyAlignment="1">
      <alignment horizontal="left" vertical="center" wrapText="1"/>
    </xf>
    <xf numFmtId="49" fontId="7" fillId="0" borderId="3" xfId="3" applyNumberFormat="1" applyFont="1" applyBorder="1" applyAlignment="1">
      <alignment horizontal="center"/>
    </xf>
    <xf numFmtId="0" fontId="7" fillId="0" borderId="36" xfId="3" applyFont="1" applyBorder="1" applyAlignment="1">
      <alignment horizontal="center"/>
    </xf>
    <xf numFmtId="4" fontId="7" fillId="0" borderId="3" xfId="3" applyNumberFormat="1" applyFont="1" applyBorder="1" applyAlignment="1">
      <alignment horizontal="right"/>
    </xf>
    <xf numFmtId="4" fontId="7" fillId="0" borderId="43" xfId="3" applyNumberFormat="1" applyFont="1" applyBorder="1" applyAlignment="1">
      <alignment horizontal="right"/>
    </xf>
    <xf numFmtId="0" fontId="11" fillId="0" borderId="0" xfId="3" applyFont="1" applyBorder="1"/>
    <xf numFmtId="0" fontId="9" fillId="0" borderId="45" xfId="3" applyFont="1" applyBorder="1" applyAlignment="1">
      <alignment horizontal="left" vertical="center" wrapText="1"/>
    </xf>
    <xf numFmtId="49" fontId="9" fillId="0" borderId="3" xfId="3" applyNumberFormat="1" applyFont="1" applyBorder="1" applyAlignment="1">
      <alignment horizontal="center"/>
    </xf>
    <xf numFmtId="0" fontId="9" fillId="0" borderId="36" xfId="3" applyFont="1" applyBorder="1" applyAlignment="1">
      <alignment horizontal="center"/>
    </xf>
    <xf numFmtId="4" fontId="9" fillId="0" borderId="3" xfId="3" applyNumberFormat="1" applyFont="1" applyBorder="1" applyAlignment="1">
      <alignment horizontal="right"/>
    </xf>
    <xf numFmtId="4" fontId="9" fillId="0" borderId="43" xfId="3" applyNumberFormat="1" applyFont="1" applyBorder="1" applyAlignment="1">
      <alignment horizontal="right"/>
    </xf>
    <xf numFmtId="4" fontId="9" fillId="3" borderId="3" xfId="3" applyNumberFormat="1" applyFont="1" applyFill="1" applyBorder="1" applyAlignment="1">
      <alignment horizontal="right"/>
    </xf>
    <xf numFmtId="0" fontId="9" fillId="0" borderId="40" xfId="3" applyFont="1" applyBorder="1" applyAlignment="1">
      <alignment horizontal="left" vertical="center" wrapText="1"/>
    </xf>
    <xf numFmtId="49" fontId="9" fillId="0" borderId="11" xfId="3" applyNumberFormat="1" applyFont="1" applyBorder="1" applyAlignment="1">
      <alignment horizontal="center"/>
    </xf>
    <xf numFmtId="0" fontId="9" fillId="0" borderId="11" xfId="3" applyFont="1" applyBorder="1" applyAlignment="1">
      <alignment horizontal="center"/>
    </xf>
    <xf numFmtId="4" fontId="9" fillId="0" borderId="11" xfId="3" applyNumberFormat="1" applyFont="1" applyBorder="1" applyAlignment="1">
      <alignment horizontal="right"/>
    </xf>
    <xf numFmtId="4" fontId="9" fillId="0" borderId="12" xfId="3" applyNumberFormat="1" applyFont="1" applyBorder="1" applyAlignment="1">
      <alignment horizontal="right"/>
    </xf>
    <xf numFmtId="0" fontId="17" fillId="0" borderId="0" xfId="3" applyFont="1" applyBorder="1" applyAlignment="1">
      <alignment horizontal="left" vertical="center"/>
    </xf>
    <xf numFmtId="0" fontId="17" fillId="0" borderId="0" xfId="3" applyFont="1" applyBorder="1" applyAlignment="1">
      <alignment horizontal="center"/>
    </xf>
    <xf numFmtId="1" fontId="17" fillId="0" borderId="0" xfId="3" applyNumberFormat="1" applyFont="1" applyBorder="1" applyAlignment="1">
      <alignment horizontal="center" vertical="center"/>
    </xf>
    <xf numFmtId="49" fontId="17" fillId="0" borderId="0" xfId="3" applyNumberFormat="1" applyFont="1" applyBorder="1" applyAlignment="1">
      <alignment horizontal="right"/>
    </xf>
    <xf numFmtId="0" fontId="17" fillId="0" borderId="0" xfId="3" applyFont="1" applyBorder="1" applyAlignment="1">
      <alignment horizontal="left"/>
    </xf>
    <xf numFmtId="49" fontId="17" fillId="0" borderId="0" xfId="3" applyNumberFormat="1" applyFont="1" applyBorder="1" applyAlignment="1">
      <alignment horizontal="left"/>
    </xf>
    <xf numFmtId="0" fontId="17" fillId="0" borderId="0" xfId="3" applyFont="1" applyAlignment="1">
      <alignment horizontal="left"/>
    </xf>
    <xf numFmtId="49" fontId="17" fillId="0" borderId="0" xfId="3" applyNumberFormat="1" applyFont="1"/>
    <xf numFmtId="0" fontId="17" fillId="0" borderId="0" xfId="3" applyFont="1" applyBorder="1"/>
    <xf numFmtId="164" fontId="8" fillId="0" borderId="74" xfId="0" applyNumberFormat="1" applyFont="1" applyBorder="1" applyAlignment="1">
      <alignment horizontal="left" vertical="center" wrapText="1"/>
    </xf>
    <xf numFmtId="167" fontId="9" fillId="3" borderId="69" xfId="0" applyNumberFormat="1" applyFont="1" applyFill="1" applyBorder="1" applyAlignment="1">
      <alignment vertical="center"/>
    </xf>
    <xf numFmtId="167" fontId="7" fillId="3" borderId="60" xfId="0" applyNumberFormat="1" applyFont="1" applyFill="1" applyBorder="1" applyAlignment="1">
      <alignment horizontal="right" vertical="center"/>
    </xf>
    <xf numFmtId="167" fontId="9" fillId="3" borderId="59" xfId="0" applyNumberFormat="1" applyFont="1" applyFill="1" applyBorder="1" applyAlignment="1">
      <alignment horizontal="right" vertical="center"/>
    </xf>
    <xf numFmtId="167" fontId="9" fillId="3" borderId="74" xfId="0" applyNumberFormat="1" applyFont="1" applyFill="1" applyBorder="1" applyAlignment="1">
      <alignment horizontal="right" vertical="center"/>
    </xf>
    <xf numFmtId="164" fontId="8" fillId="3" borderId="83" xfId="0" applyNumberFormat="1" applyFont="1" applyFill="1" applyBorder="1" applyAlignment="1">
      <alignment horizontal="left" wrapText="1"/>
    </xf>
    <xf numFmtId="49" fontId="15" fillId="3" borderId="82" xfId="0" applyNumberFormat="1" applyFont="1" applyFill="1" applyBorder="1" applyAlignment="1">
      <alignment horizontal="center" vertical="center" wrapText="1"/>
    </xf>
    <xf numFmtId="164" fontId="13" fillId="3" borderId="83" xfId="0" applyNumberFormat="1" applyFont="1" applyFill="1" applyBorder="1" applyAlignment="1">
      <alignment horizontal="left" wrapText="1"/>
    </xf>
    <xf numFmtId="49" fontId="14" fillId="3" borderId="84" xfId="0" applyNumberFormat="1" applyFont="1" applyFill="1" applyBorder="1" applyAlignment="1">
      <alignment horizontal="center" vertical="center" wrapText="1"/>
    </xf>
    <xf numFmtId="164" fontId="9" fillId="0" borderId="74" xfId="0" applyNumberFormat="1" applyFont="1" applyBorder="1" applyAlignment="1">
      <alignment horizontal="right" vertical="center" wrapText="1"/>
    </xf>
    <xf numFmtId="164" fontId="9" fillId="0" borderId="75" xfId="0" applyNumberFormat="1" applyFont="1" applyBorder="1" applyAlignment="1">
      <alignment horizontal="right" vertical="center" wrapText="1"/>
    </xf>
    <xf numFmtId="4" fontId="9" fillId="0" borderId="60" xfId="0" applyNumberFormat="1" applyFont="1" applyBorder="1" applyAlignment="1">
      <alignment horizontal="right" vertical="center" wrapText="1"/>
    </xf>
    <xf numFmtId="4" fontId="9" fillId="0" borderId="51" xfId="0" applyNumberFormat="1" applyFont="1" applyBorder="1" applyAlignment="1">
      <alignment horizontal="right" vertical="center" wrapText="1"/>
    </xf>
    <xf numFmtId="0" fontId="13" fillId="0" borderId="60" xfId="0" applyFont="1" applyBorder="1" applyAlignment="1">
      <alignment vertical="center" wrapText="1"/>
    </xf>
    <xf numFmtId="164" fontId="13" fillId="0" borderId="69" xfId="0" applyNumberFormat="1" applyFont="1" applyBorder="1" applyAlignment="1">
      <alignment horizontal="left" vertical="center" wrapText="1"/>
    </xf>
    <xf numFmtId="164" fontId="9" fillId="0" borderId="69" xfId="0" applyNumberFormat="1" applyFont="1" applyBorder="1" applyAlignment="1">
      <alignment horizontal="right" vertical="center" wrapText="1"/>
    </xf>
    <xf numFmtId="164" fontId="9" fillId="0" borderId="70" xfId="0" applyNumberFormat="1" applyFont="1" applyBorder="1" applyAlignment="1">
      <alignment horizontal="right" vertical="center" wrapText="1"/>
    </xf>
    <xf numFmtId="164" fontId="8" fillId="0" borderId="69" xfId="0" applyNumberFormat="1" applyFont="1" applyBorder="1" applyAlignment="1">
      <alignment horizontal="left" vertical="center" wrapText="1"/>
    </xf>
    <xf numFmtId="0" fontId="12" fillId="0" borderId="0" xfId="0" applyFont="1" applyAlignment="1">
      <alignment horizontal="center" vertical="center"/>
    </xf>
    <xf numFmtId="164" fontId="7" fillId="0" borderId="69" xfId="0" applyNumberFormat="1" applyFont="1" applyBorder="1" applyAlignment="1">
      <alignment horizontal="right" vertical="center" wrapText="1"/>
    </xf>
    <xf numFmtId="164" fontId="7" fillId="0" borderId="70" xfId="0" applyNumberFormat="1" applyFont="1" applyBorder="1" applyAlignment="1">
      <alignment horizontal="right" vertical="center" wrapText="1"/>
    </xf>
    <xf numFmtId="164" fontId="6" fillId="0" borderId="70" xfId="0" applyNumberFormat="1" applyFont="1" applyBorder="1" applyAlignment="1">
      <alignment horizontal="center" vertical="center" wrapText="1"/>
    </xf>
    <xf numFmtId="164" fontId="9" fillId="4" borderId="61" xfId="0" applyNumberFormat="1" applyFont="1" applyFill="1" applyBorder="1" applyAlignment="1">
      <alignment horizontal="right" vertical="center" wrapText="1"/>
    </xf>
    <xf numFmtId="164" fontId="9" fillId="4" borderId="51" xfId="0" applyNumberFormat="1" applyFont="1" applyFill="1" applyBorder="1" applyAlignment="1">
      <alignment horizontal="right" vertical="center" wrapText="1"/>
    </xf>
    <xf numFmtId="0" fontId="13" fillId="3" borderId="69" xfId="0" applyFont="1" applyFill="1" applyBorder="1" applyAlignment="1">
      <alignment vertical="center" wrapText="1"/>
    </xf>
    <xf numFmtId="164" fontId="9" fillId="4" borderId="70" xfId="0" applyNumberFormat="1" applyFont="1" applyFill="1" applyBorder="1" applyAlignment="1">
      <alignment horizontal="right" vertical="center" wrapText="1"/>
    </xf>
    <xf numFmtId="0" fontId="13" fillId="0" borderId="61" xfId="0" applyFont="1" applyBorder="1" applyAlignment="1">
      <alignment vertical="center" wrapText="1"/>
    </xf>
    <xf numFmtId="164" fontId="9" fillId="2" borderId="61" xfId="0" applyNumberFormat="1" applyFont="1" applyFill="1" applyBorder="1" applyAlignment="1">
      <alignment horizontal="right" vertical="center" wrapText="1"/>
    </xf>
    <xf numFmtId="164" fontId="9" fillId="2" borderId="51" xfId="0" applyNumberFormat="1" applyFont="1" applyFill="1" applyBorder="1" applyAlignment="1">
      <alignment horizontal="right" vertical="center" wrapText="1"/>
    </xf>
    <xf numFmtId="0" fontId="13" fillId="0" borderId="0" xfId="0" applyFont="1" applyBorder="1" applyAlignment="1">
      <alignment wrapText="1"/>
    </xf>
    <xf numFmtId="0" fontId="6" fillId="0" borderId="0" xfId="0" applyFont="1" applyBorder="1" applyAlignment="1">
      <alignment wrapText="1"/>
    </xf>
    <xf numFmtId="0" fontId="12" fillId="3" borderId="51" xfId="0" applyFont="1" applyFill="1" applyBorder="1" applyAlignment="1">
      <alignment horizontal="center" vertical="center" wrapText="1"/>
    </xf>
    <xf numFmtId="0" fontId="13" fillId="0" borderId="59" xfId="0" applyFont="1" applyBorder="1" applyAlignment="1">
      <alignment vertical="center" wrapText="1"/>
    </xf>
    <xf numFmtId="0" fontId="6" fillId="0" borderId="36" xfId="0" applyFont="1" applyBorder="1" applyAlignment="1">
      <alignment vertical="center"/>
    </xf>
    <xf numFmtId="4" fontId="9" fillId="0" borderId="60" xfId="0" applyNumberFormat="1" applyFont="1" applyBorder="1" applyAlignment="1">
      <alignment vertical="center"/>
    </xf>
    <xf numFmtId="4" fontId="9" fillId="0" borderId="51" xfId="0" applyNumberFormat="1" applyFont="1" applyBorder="1" applyAlignment="1">
      <alignment vertical="center"/>
    </xf>
    <xf numFmtId="167" fontId="7" fillId="0" borderId="74" xfId="0" applyNumberFormat="1" applyFont="1" applyBorder="1" applyAlignment="1">
      <alignment vertical="center"/>
    </xf>
    <xf numFmtId="164" fontId="8" fillId="4" borderId="43" xfId="0" applyNumberFormat="1" applyFont="1" applyFill="1" applyBorder="1" applyAlignment="1">
      <alignment horizontal="left" vertical="center" wrapText="1"/>
    </xf>
    <xf numFmtId="164" fontId="13" fillId="4" borderId="43" xfId="0" applyNumberFormat="1" applyFont="1" applyFill="1" applyBorder="1" applyAlignment="1">
      <alignment horizontal="left" vertical="center" wrapText="1"/>
    </xf>
    <xf numFmtId="167" fontId="7" fillId="3" borderId="59" xfId="0" applyNumberFormat="1" applyFont="1" applyFill="1" applyBorder="1" applyAlignment="1">
      <alignment horizontal="right" vertical="center"/>
    </xf>
    <xf numFmtId="167" fontId="9" fillId="3" borderId="60" xfId="0" applyNumberFormat="1" applyFont="1" applyFill="1" applyBorder="1" applyAlignment="1">
      <alignment vertical="center"/>
    </xf>
    <xf numFmtId="164" fontId="8" fillId="3" borderId="73" xfId="0" applyNumberFormat="1" applyFont="1" applyFill="1" applyBorder="1" applyAlignment="1">
      <alignment horizontal="left" vertical="center" wrapText="1"/>
    </xf>
    <xf numFmtId="164" fontId="12" fillId="3" borderId="36" xfId="0" applyNumberFormat="1" applyFont="1" applyFill="1" applyBorder="1" applyAlignment="1">
      <alignment horizontal="center" vertical="center" wrapText="1"/>
    </xf>
    <xf numFmtId="164" fontId="7" fillId="3" borderId="85" xfId="0" applyNumberFormat="1" applyFont="1" applyFill="1" applyBorder="1" applyAlignment="1">
      <alignment horizontal="right" vertical="center" wrapText="1"/>
    </xf>
    <xf numFmtId="164" fontId="7" fillId="3" borderId="86" xfId="0" applyNumberFormat="1" applyFont="1" applyFill="1" applyBorder="1" applyAlignment="1">
      <alignment horizontal="right" vertical="center" wrapText="1"/>
    </xf>
    <xf numFmtId="164" fontId="13" fillId="3" borderId="73" xfId="0" applyNumberFormat="1" applyFont="1" applyFill="1" applyBorder="1" applyAlignment="1">
      <alignment horizontal="left" vertical="center" wrapText="1"/>
    </xf>
    <xf numFmtId="164" fontId="6" fillId="3" borderId="36" xfId="0" applyNumberFormat="1" applyFont="1" applyFill="1" applyBorder="1" applyAlignment="1">
      <alignment horizontal="center" vertical="center" wrapText="1"/>
    </xf>
    <xf numFmtId="164" fontId="9" fillId="3" borderId="85" xfId="0" applyNumberFormat="1" applyFont="1" applyFill="1" applyBorder="1" applyAlignment="1">
      <alignment horizontal="right" vertical="center" wrapText="1"/>
    </xf>
    <xf numFmtId="164" fontId="9" fillId="3" borderId="86" xfId="0" applyNumberFormat="1" applyFont="1" applyFill="1" applyBorder="1" applyAlignment="1">
      <alignment horizontal="right" vertical="center" wrapText="1"/>
    </xf>
    <xf numFmtId="164" fontId="8" fillId="3" borderId="83" xfId="0" applyNumberFormat="1" applyFont="1" applyFill="1" applyBorder="1" applyAlignment="1">
      <alignment horizontal="left" vertical="center" wrapText="1"/>
    </xf>
    <xf numFmtId="49" fontId="12" fillId="3" borderId="82" xfId="0" applyNumberFormat="1" applyFont="1" applyFill="1" applyBorder="1" applyAlignment="1">
      <alignment horizontal="center" vertical="center" wrapText="1"/>
    </xf>
    <xf numFmtId="164" fontId="13" fillId="3" borderId="83" xfId="0" applyNumberFormat="1" applyFont="1" applyFill="1" applyBorder="1" applyAlignment="1">
      <alignment horizontal="left" vertical="center" wrapText="1"/>
    </xf>
    <xf numFmtId="49" fontId="6" fillId="3" borderId="84" xfId="0" applyNumberFormat="1" applyFont="1" applyFill="1" applyBorder="1" applyAlignment="1">
      <alignment horizontal="center" vertical="center" wrapText="1"/>
    </xf>
    <xf numFmtId="164" fontId="6" fillId="0" borderId="87" xfId="0" applyNumberFormat="1" applyFont="1" applyBorder="1" applyAlignment="1">
      <alignment horizontal="center" vertical="center" wrapText="1"/>
    </xf>
    <xf numFmtId="164" fontId="12" fillId="0" borderId="0" xfId="0" applyNumberFormat="1" applyFont="1" applyBorder="1" applyAlignment="1">
      <alignment horizontal="center" vertical="center" wrapText="1"/>
    </xf>
    <xf numFmtId="167" fontId="9" fillId="0" borderId="61" xfId="0" applyNumberFormat="1" applyFont="1" applyBorder="1" applyAlignment="1">
      <alignment vertical="center"/>
    </xf>
    <xf numFmtId="0" fontId="6" fillId="0" borderId="0" xfId="0" applyFont="1" applyAlignment="1">
      <alignment horizontal="center" vertical="center"/>
    </xf>
    <xf numFmtId="0" fontId="6" fillId="0" borderId="85" xfId="0" applyFont="1" applyBorder="1" applyAlignment="1">
      <alignment horizontal="center" vertical="center"/>
    </xf>
    <xf numFmtId="164" fontId="18" fillId="0" borderId="60" xfId="0" applyNumberFormat="1" applyFont="1" applyBorder="1" applyAlignment="1">
      <alignment horizontal="left" vertical="center" wrapText="1"/>
    </xf>
    <xf numFmtId="164" fontId="19" fillId="0" borderId="51" xfId="0" applyNumberFormat="1" applyFont="1" applyBorder="1" applyAlignment="1">
      <alignment horizontal="center" vertical="center" wrapText="1"/>
    </xf>
    <xf numFmtId="164" fontId="20" fillId="0" borderId="60" xfId="0" applyNumberFormat="1" applyFont="1" applyBorder="1" applyAlignment="1">
      <alignment horizontal="right" vertical="center" wrapText="1"/>
    </xf>
    <xf numFmtId="164" fontId="20" fillId="0" borderId="51" xfId="0" applyNumberFormat="1" applyFont="1" applyBorder="1" applyAlignment="1">
      <alignment horizontal="right" vertical="center" wrapText="1"/>
    </xf>
    <xf numFmtId="167" fontId="20" fillId="0" borderId="59" xfId="0" applyNumberFormat="1" applyFont="1" applyBorder="1" applyAlignment="1">
      <alignment vertical="center"/>
    </xf>
    <xf numFmtId="0" fontId="18" fillId="0" borderId="0" xfId="0" applyFont="1" applyBorder="1" applyAlignment="1"/>
    <xf numFmtId="0" fontId="19" fillId="2" borderId="0" xfId="0" applyFont="1" applyFill="1" applyBorder="1"/>
    <xf numFmtId="167" fontId="9" fillId="0" borderId="69" xfId="0" applyNumberFormat="1" applyFont="1" applyBorder="1" applyAlignment="1">
      <alignment horizontal="right" vertical="center"/>
    </xf>
    <xf numFmtId="167" fontId="9" fillId="0" borderId="59" xfId="0" applyNumberFormat="1" applyFont="1" applyBorder="1" applyAlignment="1">
      <alignment horizontal="right" vertical="center"/>
    </xf>
    <xf numFmtId="0" fontId="12" fillId="2" borderId="0" xfId="0" applyFont="1" applyFill="1" applyBorder="1"/>
    <xf numFmtId="164" fontId="12" fillId="0" borderId="72" xfId="0" applyNumberFormat="1" applyFont="1" applyBorder="1" applyAlignment="1">
      <alignment horizontal="center" vertical="center" wrapText="1"/>
    </xf>
    <xf numFmtId="0" fontId="13" fillId="0" borderId="60" xfId="0" applyNumberFormat="1" applyFont="1" applyBorder="1" applyAlignment="1">
      <alignment horizontal="left" vertical="center" wrapText="1"/>
    </xf>
    <xf numFmtId="0" fontId="6" fillId="0" borderId="51" xfId="0" applyFont="1" applyBorder="1" applyAlignment="1">
      <alignment vertical="center"/>
    </xf>
    <xf numFmtId="0" fontId="6" fillId="3" borderId="0" xfId="0" applyFont="1" applyFill="1" applyAlignment="1">
      <alignment horizontal="center" vertical="center" wrapText="1"/>
    </xf>
    <xf numFmtId="164" fontId="7" fillId="0" borderId="74" xfId="0" applyNumberFormat="1" applyFont="1" applyBorder="1" applyAlignment="1">
      <alignment horizontal="right" vertical="center" wrapText="1"/>
    </xf>
    <xf numFmtId="164" fontId="7" fillId="0" borderId="75" xfId="0" applyNumberFormat="1" applyFont="1" applyBorder="1" applyAlignment="1">
      <alignment horizontal="right" vertical="center" wrapText="1"/>
    </xf>
    <xf numFmtId="164" fontId="8" fillId="3" borderId="73" xfId="0" applyNumberFormat="1" applyFont="1" applyFill="1" applyBorder="1" applyAlignment="1">
      <alignment horizontal="left" wrapText="1"/>
    </xf>
    <xf numFmtId="164" fontId="13" fillId="3" borderId="73" xfId="0" applyNumberFormat="1" applyFont="1" applyFill="1" applyBorder="1" applyAlignment="1">
      <alignment horizontal="left" wrapText="1"/>
    </xf>
    <xf numFmtId="0" fontId="6" fillId="0" borderId="0" xfId="0" applyFont="1" applyBorder="1" applyAlignment="1">
      <alignment horizontal="center"/>
    </xf>
    <xf numFmtId="0" fontId="8" fillId="0" borderId="0" xfId="0" applyFont="1" applyBorder="1" applyAlignment="1" applyProtection="1">
      <alignment horizontal="center" wrapText="1"/>
      <protection locked="0"/>
    </xf>
    <xf numFmtId="0" fontId="9" fillId="0" borderId="0" xfId="0" applyFont="1" applyBorder="1" applyAlignment="1">
      <alignment horizontal="center" vertical="center" wrapText="1"/>
    </xf>
    <xf numFmtId="0" fontId="12" fillId="0" borderId="32" xfId="1" applyFont="1" applyBorder="1" applyAlignment="1">
      <alignment horizontal="center" vertical="top" wrapText="1"/>
    </xf>
    <xf numFmtId="0" fontId="12" fillId="0" borderId="37" xfId="1" applyFont="1" applyBorder="1" applyAlignment="1">
      <alignment horizontal="center" vertical="top" wrapText="1"/>
    </xf>
    <xf numFmtId="0" fontId="12" fillId="0" borderId="66" xfId="1" applyFont="1" applyBorder="1" applyAlignment="1">
      <alignment horizontal="center" vertical="center" wrapText="1" readingOrder="1"/>
    </xf>
    <xf numFmtId="0" fontId="12" fillId="0" borderId="67" xfId="1" applyFont="1" applyBorder="1" applyAlignment="1">
      <alignment horizontal="center" vertical="center" wrapText="1" readingOrder="1"/>
    </xf>
    <xf numFmtId="0" fontId="12" fillId="0" borderId="65" xfId="1" applyFont="1" applyBorder="1" applyAlignment="1">
      <alignment horizontal="center" vertical="center" wrapText="1" readingOrder="1"/>
    </xf>
    <xf numFmtId="0" fontId="12" fillId="0" borderId="15" xfId="1" applyFont="1" applyBorder="1" applyAlignment="1">
      <alignment horizontal="center" vertical="center" wrapText="1" readingOrder="1"/>
    </xf>
    <xf numFmtId="0" fontId="10" fillId="0" borderId="0" xfId="0" applyFont="1" applyAlignment="1">
      <alignment horizontal="center" wrapText="1"/>
    </xf>
    <xf numFmtId="0" fontId="10" fillId="0" borderId="32" xfId="6" applyFont="1" applyBorder="1" applyAlignment="1">
      <alignment horizontal="center" vertical="center" wrapText="1"/>
    </xf>
    <xf numFmtId="0" fontId="10" fillId="0" borderId="37" xfId="6" applyFont="1" applyBorder="1" applyAlignment="1">
      <alignment horizontal="center" vertical="center" wrapText="1"/>
    </xf>
    <xf numFmtId="0" fontId="7" fillId="0" borderId="0" xfId="6" applyFont="1" applyBorder="1" applyAlignment="1">
      <alignment horizontal="center" vertical="center" wrapText="1"/>
    </xf>
    <xf numFmtId="0" fontId="9" fillId="0" borderId="0" xfId="6" applyFont="1" applyBorder="1" applyAlignment="1">
      <alignment horizontal="center" vertical="center" wrapText="1"/>
    </xf>
    <xf numFmtId="0" fontId="8" fillId="0" borderId="7" xfId="6" applyFont="1" applyBorder="1" applyAlignment="1">
      <alignment horizontal="center" vertical="center" wrapText="1"/>
    </xf>
    <xf numFmtId="0" fontId="7" fillId="0" borderId="8" xfId="6" applyFont="1" applyBorder="1" applyAlignment="1">
      <alignment horizontal="center" vertical="center" wrapText="1"/>
    </xf>
    <xf numFmtId="49" fontId="7" fillId="0" borderId="8" xfId="6" applyNumberFormat="1" applyFont="1" applyBorder="1" applyAlignment="1">
      <alignment horizontal="center" vertical="center" textRotation="90" wrapText="1"/>
    </xf>
    <xf numFmtId="0" fontId="8" fillId="0" borderId="34" xfId="7" applyFont="1" applyBorder="1" applyAlignment="1">
      <alignment horizontal="center" vertical="center" wrapText="1"/>
    </xf>
    <xf numFmtId="0" fontId="8" fillId="0" borderId="32" xfId="7" applyFont="1" applyBorder="1" applyAlignment="1">
      <alignment horizontal="center" vertical="center" wrapText="1"/>
    </xf>
    <xf numFmtId="0" fontId="8" fillId="0" borderId="37" xfId="7" applyFont="1" applyBorder="1" applyAlignment="1">
      <alignment horizontal="center" vertical="center" wrapText="1"/>
    </xf>
    <xf numFmtId="0" fontId="13" fillId="0" borderId="0" xfId="3" applyFont="1" applyBorder="1" applyAlignment="1"/>
    <xf numFmtId="0" fontId="7" fillId="0" borderId="0" xfId="4" applyFont="1" applyBorder="1" applyAlignment="1">
      <alignment horizontal="center"/>
    </xf>
    <xf numFmtId="0" fontId="10" fillId="0" borderId="0" xfId="3" applyFont="1" applyBorder="1" applyAlignment="1">
      <alignment horizontal="center" vertical="center" wrapText="1"/>
    </xf>
    <xf numFmtId="0" fontId="7" fillId="0" borderId="41" xfId="3" applyFont="1" applyBorder="1" applyAlignment="1">
      <alignment horizontal="center" vertical="center"/>
    </xf>
    <xf numFmtId="0" fontId="9" fillId="0" borderId="42" xfId="3" applyFont="1" applyBorder="1" applyAlignment="1">
      <alignment horizontal="center" vertical="center" wrapText="1"/>
    </xf>
    <xf numFmtId="0" fontId="7" fillId="0" borderId="42" xfId="3" applyFont="1" applyBorder="1" applyAlignment="1">
      <alignment horizontal="center" vertical="center" wrapText="1"/>
    </xf>
    <xf numFmtId="49" fontId="7" fillId="0" borderId="9" xfId="3" applyNumberFormat="1" applyFont="1" applyBorder="1" applyAlignment="1">
      <alignment horizontal="center" vertical="center" wrapText="1"/>
    </xf>
  </cellXfs>
  <cellStyles count="8">
    <cellStyle name="Normal" xfId="1"/>
    <cellStyle name="Обычный" xfId="0" builtinId="0"/>
    <cellStyle name="Обычный 2" xfId="2"/>
    <cellStyle name="Обычный 3" xfId="3"/>
    <cellStyle name="Обычный_42801 - Доходы бюджета" xfId="4"/>
    <cellStyle name="Обычный_Tmp3" xfId="5"/>
    <cellStyle name="Обычный_Прил№5 (вед.2006)2007 3" xfId="6"/>
    <cellStyle name="Обычный_приложение"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2"/>
  <sheetViews>
    <sheetView view="pageBreakPreview" zoomScale="91" zoomScaleNormal="100" zoomScaleSheetLayoutView="91" workbookViewId="0">
      <pane ySplit="1" topLeftCell="A2" activePane="bottomLeft" state="frozen"/>
      <selection pane="bottomLeft" activeCell="E8" sqref="E8"/>
    </sheetView>
  </sheetViews>
  <sheetFormatPr defaultRowHeight="15" x14ac:dyDescent="0.25"/>
  <cols>
    <col min="1" max="1" width="1" style="1" customWidth="1"/>
    <col min="2" max="2" width="48.85546875" style="1" customWidth="1"/>
    <col min="3" max="3" width="26.28515625" style="1" customWidth="1"/>
    <col min="4" max="4" width="19.5703125" style="1" customWidth="1"/>
    <col min="5" max="5" width="19.140625" style="1" customWidth="1"/>
    <col min="6" max="6" width="14.85546875" style="2" customWidth="1"/>
    <col min="7" max="7" width="4.140625" style="1" hidden="1" customWidth="1"/>
    <col min="8" max="8" width="3" style="1" customWidth="1"/>
    <col min="9" max="1025" width="8.7109375" style="1" customWidth="1"/>
    <col min="1026" max="16384" width="9.140625" style="1"/>
  </cols>
  <sheetData>
    <row r="1" spans="2:7" ht="2.25" customHeight="1" x14ac:dyDescent="0.25"/>
    <row r="2" spans="2:7" ht="27.75" customHeight="1" x14ac:dyDescent="0.25">
      <c r="D2" s="3"/>
      <c r="E2" s="426" t="s">
        <v>0</v>
      </c>
      <c r="F2" s="426"/>
    </row>
    <row r="3" spans="2:7" ht="135" customHeight="1" x14ac:dyDescent="0.25">
      <c r="B3" s="425"/>
      <c r="C3" s="425"/>
      <c r="D3" s="4"/>
      <c r="E3" s="427" t="s">
        <v>568</v>
      </c>
      <c r="F3" s="427"/>
    </row>
    <row r="4" spans="2:7" ht="18.75" x14ac:dyDescent="0.3">
      <c r="B4" s="434" t="s">
        <v>1</v>
      </c>
      <c r="C4" s="434"/>
      <c r="D4" s="434"/>
      <c r="E4" s="434"/>
      <c r="F4" s="434"/>
    </row>
    <row r="5" spans="2:7" ht="18.75" x14ac:dyDescent="0.3">
      <c r="C5" s="5"/>
      <c r="D5" s="5"/>
      <c r="E5" s="5"/>
    </row>
    <row r="6" spans="2:7" ht="21" customHeight="1" thickBot="1" x14ac:dyDescent="0.3">
      <c r="E6" s="6"/>
      <c r="F6" s="7" t="s">
        <v>2</v>
      </c>
    </row>
    <row r="7" spans="2:7" s="8" customFormat="1" ht="30.75" customHeight="1" thickBot="1" x14ac:dyDescent="0.25">
      <c r="B7" s="432" t="s">
        <v>4</v>
      </c>
      <c r="C7" s="430" t="s">
        <v>5</v>
      </c>
      <c r="D7" s="428" t="s">
        <v>3</v>
      </c>
      <c r="E7" s="428"/>
      <c r="F7" s="429"/>
    </row>
    <row r="8" spans="2:7" s="8" customFormat="1" ht="54" customHeight="1" thickBot="1" x14ac:dyDescent="0.25">
      <c r="B8" s="433"/>
      <c r="C8" s="431"/>
      <c r="D8" s="9" t="s">
        <v>513</v>
      </c>
      <c r="E8" s="10" t="s">
        <v>555</v>
      </c>
      <c r="F8" s="11" t="s">
        <v>273</v>
      </c>
    </row>
    <row r="9" spans="2:7" s="8" customFormat="1" ht="11.85" customHeight="1" x14ac:dyDescent="0.2">
      <c r="B9" s="12" t="s">
        <v>6</v>
      </c>
      <c r="C9" s="13">
        <v>2</v>
      </c>
      <c r="D9" s="14">
        <v>3</v>
      </c>
      <c r="E9" s="13">
        <v>4</v>
      </c>
      <c r="F9" s="15">
        <v>5</v>
      </c>
      <c r="G9" s="16"/>
    </row>
    <row r="10" spans="2:7" s="23" customFormat="1" ht="25.5" x14ac:dyDescent="0.25">
      <c r="B10" s="17" t="s">
        <v>7</v>
      </c>
      <c r="C10" s="18" t="s">
        <v>8</v>
      </c>
      <c r="D10" s="19">
        <f>D11+D155</f>
        <v>1281170396.3200002</v>
      </c>
      <c r="E10" s="20">
        <f>E11+E155</f>
        <v>1237367414.1700001</v>
      </c>
      <c r="F10" s="21">
        <f>E10/D10</f>
        <v>0.96581018241147421</v>
      </c>
      <c r="G10" s="22"/>
    </row>
    <row r="11" spans="2:7" s="23" customFormat="1" ht="28.5" x14ac:dyDescent="0.25">
      <c r="B11" s="17" t="s">
        <v>9</v>
      </c>
      <c r="C11" s="18" t="s">
        <v>279</v>
      </c>
      <c r="D11" s="19">
        <f>D12+D21+D27+D44+D47+D52+D58+D82+D89+D96+D108+D150</f>
        <v>572449780.63</v>
      </c>
      <c r="E11" s="20">
        <f>E12+E21+E27+E44+E47+E52+E58+E82+E89+E96+E108+E150</f>
        <v>544516417.41999996</v>
      </c>
      <c r="F11" s="24">
        <f>E11/D11</f>
        <v>0.95120381882362071</v>
      </c>
      <c r="G11" s="22"/>
    </row>
    <row r="12" spans="2:7" s="23" customFormat="1" ht="28.5" x14ac:dyDescent="0.25">
      <c r="B12" s="17" t="s">
        <v>10</v>
      </c>
      <c r="C12" s="18" t="s">
        <v>280</v>
      </c>
      <c r="D12" s="19">
        <f>D13</f>
        <v>130723000</v>
      </c>
      <c r="E12" s="20">
        <f>E13</f>
        <v>132485407.94999999</v>
      </c>
      <c r="F12" s="24">
        <f>F13</f>
        <v>1.01348200354949</v>
      </c>
      <c r="G12" s="22"/>
    </row>
    <row r="13" spans="2:7" s="23" customFormat="1" ht="30" x14ac:dyDescent="0.25">
      <c r="B13" s="25" t="s">
        <v>11</v>
      </c>
      <c r="C13" s="26" t="s">
        <v>281</v>
      </c>
      <c r="D13" s="27">
        <f>D14+D15+D16+D17+D18+D19+D20</f>
        <v>130723000</v>
      </c>
      <c r="E13" s="28">
        <f>E14+E15+E16+E17+E18+E19+E20</f>
        <v>132485407.94999999</v>
      </c>
      <c r="F13" s="29">
        <f t="shared" ref="F13:F20" si="0">E13/D13</f>
        <v>1.01348200354949</v>
      </c>
      <c r="G13" s="22"/>
    </row>
    <row r="14" spans="2:7" s="23" customFormat="1" ht="63.75" x14ac:dyDescent="0.25">
      <c r="B14" s="25" t="s">
        <v>12</v>
      </c>
      <c r="C14" s="26" t="s">
        <v>278</v>
      </c>
      <c r="D14" s="27">
        <v>89867000</v>
      </c>
      <c r="E14" s="28">
        <v>92932845.280000001</v>
      </c>
      <c r="F14" s="29">
        <f t="shared" si="0"/>
        <v>1.0341153624801096</v>
      </c>
      <c r="G14" s="22"/>
    </row>
    <row r="15" spans="2:7" s="23" customFormat="1" ht="102" x14ac:dyDescent="0.25">
      <c r="B15" s="25" t="s">
        <v>13</v>
      </c>
      <c r="C15" s="26" t="s">
        <v>282</v>
      </c>
      <c r="D15" s="27">
        <v>500000</v>
      </c>
      <c r="E15" s="28">
        <v>142888.62</v>
      </c>
      <c r="F15" s="30">
        <f t="shared" si="0"/>
        <v>0.28577723999999999</v>
      </c>
      <c r="G15" s="22"/>
    </row>
    <row r="16" spans="2:7" s="23" customFormat="1" ht="38.25" x14ac:dyDescent="0.25">
      <c r="B16" s="25" t="s">
        <v>14</v>
      </c>
      <c r="C16" s="26" t="s">
        <v>283</v>
      </c>
      <c r="D16" s="27">
        <v>1856000</v>
      </c>
      <c r="E16" s="28">
        <v>2591624.0699999998</v>
      </c>
      <c r="F16" s="404">
        <f t="shared" si="0"/>
        <v>1.3963491756465516</v>
      </c>
      <c r="G16" s="22"/>
    </row>
    <row r="17" spans="2:7" s="23" customFormat="1" ht="89.25" x14ac:dyDescent="0.25">
      <c r="B17" s="25" t="s">
        <v>15</v>
      </c>
      <c r="C17" s="26" t="s">
        <v>284</v>
      </c>
      <c r="D17" s="27">
        <v>33500000</v>
      </c>
      <c r="E17" s="28">
        <v>32946220.100000001</v>
      </c>
      <c r="F17" s="29">
        <f t="shared" si="0"/>
        <v>0.98346925671641794</v>
      </c>
      <c r="G17" s="22"/>
    </row>
    <row r="18" spans="2:7" s="23" customFormat="1" ht="51" x14ac:dyDescent="0.25">
      <c r="B18" s="25" t="s">
        <v>16</v>
      </c>
      <c r="C18" s="26" t="s">
        <v>474</v>
      </c>
      <c r="D18" s="27">
        <v>1000000</v>
      </c>
      <c r="E18" s="28">
        <v>763024.07</v>
      </c>
      <c r="F18" s="31">
        <f t="shared" si="0"/>
        <v>0.76302406999999994</v>
      </c>
      <c r="G18" s="22"/>
    </row>
    <row r="19" spans="2:7" s="23" customFormat="1" ht="51" x14ac:dyDescent="0.25">
      <c r="B19" s="32" t="s">
        <v>511</v>
      </c>
      <c r="C19" s="405" t="s">
        <v>512</v>
      </c>
      <c r="D19" s="358">
        <v>3000000</v>
      </c>
      <c r="E19" s="359">
        <v>2212455.67</v>
      </c>
      <c r="F19" s="31">
        <f t="shared" si="0"/>
        <v>0.73748522333333333</v>
      </c>
      <c r="G19" s="22"/>
    </row>
    <row r="20" spans="2:7" s="23" customFormat="1" ht="63.75" x14ac:dyDescent="0.25">
      <c r="B20" s="32" t="s">
        <v>533</v>
      </c>
      <c r="C20" s="406" t="s">
        <v>534</v>
      </c>
      <c r="D20" s="358">
        <v>1000000</v>
      </c>
      <c r="E20" s="359">
        <v>896350.14</v>
      </c>
      <c r="F20" s="31">
        <f t="shared" si="0"/>
        <v>0.89635014000000002</v>
      </c>
      <c r="G20" s="22"/>
    </row>
    <row r="21" spans="2:7" s="23" customFormat="1" ht="38.25" x14ac:dyDescent="0.25">
      <c r="B21" s="17" t="s">
        <v>17</v>
      </c>
      <c r="C21" s="18" t="s">
        <v>285</v>
      </c>
      <c r="D21" s="19">
        <f>D22</f>
        <v>123187780.63</v>
      </c>
      <c r="E21" s="20">
        <f>E22</f>
        <v>132140336.56999999</v>
      </c>
      <c r="F21" s="33">
        <f>F22</f>
        <v>1.072674058207846</v>
      </c>
      <c r="G21" s="22"/>
    </row>
    <row r="22" spans="2:7" s="23" customFormat="1" ht="28.5" customHeight="1" x14ac:dyDescent="0.25">
      <c r="B22" s="17" t="s">
        <v>18</v>
      </c>
      <c r="C22" s="18" t="s">
        <v>286</v>
      </c>
      <c r="D22" s="19">
        <f>D23+D24+D25+D26</f>
        <v>123187780.63</v>
      </c>
      <c r="E22" s="20">
        <f>E23+E24+E25+E26</f>
        <v>132140336.56999999</v>
      </c>
      <c r="F22" s="33">
        <f t="shared" ref="F22:F30" si="1">E22/D22</f>
        <v>1.072674058207846</v>
      </c>
      <c r="G22" s="22"/>
    </row>
    <row r="23" spans="2:7" s="23" customFormat="1" ht="62.25" customHeight="1" x14ac:dyDescent="0.25">
      <c r="B23" s="25" t="s">
        <v>19</v>
      </c>
      <c r="C23" s="26" t="s">
        <v>287</v>
      </c>
      <c r="D23" s="27">
        <v>64247547.799999997</v>
      </c>
      <c r="E23" s="28">
        <v>68268419.689999998</v>
      </c>
      <c r="F23" s="34">
        <f t="shared" si="1"/>
        <v>1.0625840522741321</v>
      </c>
      <c r="G23" s="22"/>
    </row>
    <row r="24" spans="2:7" s="23" customFormat="1" ht="75" customHeight="1" x14ac:dyDescent="0.25">
      <c r="B24" s="25" t="s">
        <v>20</v>
      </c>
      <c r="C24" s="26" t="s">
        <v>288</v>
      </c>
      <c r="D24" s="27">
        <v>306119.5</v>
      </c>
      <c r="E24" s="28">
        <v>394445.69</v>
      </c>
      <c r="F24" s="30">
        <f t="shared" si="1"/>
        <v>1.288535000220502</v>
      </c>
      <c r="G24" s="22"/>
    </row>
    <row r="25" spans="2:7" s="23" customFormat="1" ht="61.5" customHeight="1" x14ac:dyDescent="0.25">
      <c r="B25" s="25" t="s">
        <v>21</v>
      </c>
      <c r="C25" s="26" t="s">
        <v>289</v>
      </c>
      <c r="D25" s="27">
        <v>66617493.93</v>
      </c>
      <c r="E25" s="28">
        <v>70908399.870000005</v>
      </c>
      <c r="F25" s="29">
        <f t="shared" si="1"/>
        <v>1.0644110981495158</v>
      </c>
      <c r="G25" s="22"/>
    </row>
    <row r="26" spans="2:7" s="23" customFormat="1" ht="75.75" customHeight="1" x14ac:dyDescent="0.25">
      <c r="B26" s="25" t="s">
        <v>22</v>
      </c>
      <c r="C26" s="26" t="s">
        <v>290</v>
      </c>
      <c r="D26" s="27">
        <v>-7983380.5999999996</v>
      </c>
      <c r="E26" s="28">
        <v>-7430928.6799999997</v>
      </c>
      <c r="F26" s="30">
        <f t="shared" si="1"/>
        <v>0.93079975167412166</v>
      </c>
      <c r="G26" s="22"/>
    </row>
    <row r="27" spans="2:7" s="23" customFormat="1" ht="28.5" x14ac:dyDescent="0.25">
      <c r="B27" s="17" t="s">
        <v>23</v>
      </c>
      <c r="C27" s="18" t="s">
        <v>291</v>
      </c>
      <c r="D27" s="19">
        <f>D28+D36+D39+D41+D43</f>
        <v>155105000</v>
      </c>
      <c r="E27" s="20">
        <f>E28+E36+E39+E41</f>
        <v>137690998.13</v>
      </c>
      <c r="F27" s="21">
        <f t="shared" si="1"/>
        <v>0.88772765629734696</v>
      </c>
      <c r="G27" s="22"/>
    </row>
    <row r="28" spans="2:7" s="23" customFormat="1" ht="28.5" x14ac:dyDescent="0.25">
      <c r="B28" s="17" t="s">
        <v>24</v>
      </c>
      <c r="C28" s="18" t="s">
        <v>292</v>
      </c>
      <c r="D28" s="19">
        <f>D29+D32+D35</f>
        <v>145105000</v>
      </c>
      <c r="E28" s="20">
        <f>E29+E32+E35</f>
        <v>130633907.66</v>
      </c>
      <c r="F28" s="33">
        <f t="shared" si="1"/>
        <v>0.90027158030391785</v>
      </c>
      <c r="G28" s="22"/>
    </row>
    <row r="29" spans="2:7" s="413" customFormat="1" ht="30" x14ac:dyDescent="0.25">
      <c r="B29" s="407" t="s">
        <v>25</v>
      </c>
      <c r="C29" s="408" t="s">
        <v>293</v>
      </c>
      <c r="D29" s="409">
        <f>D30+D31</f>
        <v>105001000</v>
      </c>
      <c r="E29" s="410">
        <f>E30+E31</f>
        <v>92226644.900000006</v>
      </c>
      <c r="F29" s="411">
        <f t="shared" si="1"/>
        <v>0.87834063389872485</v>
      </c>
      <c r="G29" s="412"/>
    </row>
    <row r="30" spans="2:7" s="23" customFormat="1" ht="30" x14ac:dyDescent="0.25">
      <c r="B30" s="25" t="s">
        <v>25</v>
      </c>
      <c r="C30" s="26" t="s">
        <v>294</v>
      </c>
      <c r="D30" s="27">
        <v>105000000</v>
      </c>
      <c r="E30" s="28">
        <v>92226644.900000006</v>
      </c>
      <c r="F30" s="30">
        <f t="shared" si="1"/>
        <v>0.87834899904761909</v>
      </c>
      <c r="G30" s="22"/>
    </row>
    <row r="31" spans="2:7" s="23" customFormat="1" ht="38.25" x14ac:dyDescent="0.25">
      <c r="B31" s="25" t="s">
        <v>26</v>
      </c>
      <c r="C31" s="26" t="s">
        <v>295</v>
      </c>
      <c r="D31" s="27">
        <v>1000</v>
      </c>
      <c r="E31" s="28">
        <v>0</v>
      </c>
      <c r="F31" s="34">
        <v>0</v>
      </c>
      <c r="G31" s="22"/>
    </row>
    <row r="32" spans="2:7" s="23" customFormat="1" ht="38.25" x14ac:dyDescent="0.25">
      <c r="B32" s="25" t="s">
        <v>27</v>
      </c>
      <c r="C32" s="26" t="s">
        <v>443</v>
      </c>
      <c r="D32" s="360">
        <f>D33+D34</f>
        <v>40094000</v>
      </c>
      <c r="E32" s="361">
        <f>E33+E34</f>
        <v>38407262.759999998</v>
      </c>
      <c r="F32" s="30">
        <f t="shared" ref="F32:F38" si="2">E32/D32</f>
        <v>0.95793043248366339</v>
      </c>
      <c r="G32" s="22"/>
    </row>
    <row r="33" spans="2:7" s="23" customFormat="1" ht="63.75" x14ac:dyDescent="0.25">
      <c r="B33" s="25" t="s">
        <v>28</v>
      </c>
      <c r="C33" s="26" t="s">
        <v>296</v>
      </c>
      <c r="D33" s="27">
        <v>40094000</v>
      </c>
      <c r="E33" s="28">
        <v>38407262.759999998</v>
      </c>
      <c r="F33" s="34">
        <f t="shared" si="2"/>
        <v>0.95793043248366339</v>
      </c>
      <c r="G33" s="22"/>
    </row>
    <row r="34" spans="2:7" s="23" customFormat="1" ht="52.5" customHeight="1" x14ac:dyDescent="0.25">
      <c r="B34" s="25" t="s">
        <v>29</v>
      </c>
      <c r="C34" s="26" t="s">
        <v>297</v>
      </c>
      <c r="D34" s="27">
        <v>0</v>
      </c>
      <c r="E34" s="28">
        <v>0</v>
      </c>
      <c r="F34" s="414" t="e">
        <f t="shared" si="2"/>
        <v>#DIV/0!</v>
      </c>
      <c r="G34" s="22"/>
    </row>
    <row r="35" spans="2:7" s="23" customFormat="1" ht="45.75" customHeight="1" x14ac:dyDescent="0.25">
      <c r="B35" s="25" t="s">
        <v>30</v>
      </c>
      <c r="C35" s="26" t="s">
        <v>467</v>
      </c>
      <c r="D35" s="27">
        <v>10000</v>
      </c>
      <c r="E35" s="28">
        <v>0</v>
      </c>
      <c r="F35" s="415">
        <f t="shared" si="2"/>
        <v>0</v>
      </c>
      <c r="G35" s="22"/>
    </row>
    <row r="36" spans="2:7" s="416" customFormat="1" ht="28.5" x14ac:dyDescent="0.2">
      <c r="B36" s="17" t="s">
        <v>31</v>
      </c>
      <c r="C36" s="18" t="s">
        <v>442</v>
      </c>
      <c r="D36" s="19">
        <f>D37+D38</f>
        <v>0</v>
      </c>
      <c r="E36" s="20">
        <f>E37+E38</f>
        <v>25795.599999999999</v>
      </c>
      <c r="F36" s="35" t="e">
        <f t="shared" si="2"/>
        <v>#DIV/0!</v>
      </c>
      <c r="G36" s="36"/>
    </row>
    <row r="37" spans="2:7" s="23" customFormat="1" ht="30" x14ac:dyDescent="0.25">
      <c r="B37" s="25" t="s">
        <v>31</v>
      </c>
      <c r="C37" s="26" t="s">
        <v>298</v>
      </c>
      <c r="D37" s="27">
        <v>0</v>
      </c>
      <c r="E37" s="28">
        <v>25795.599999999999</v>
      </c>
      <c r="F37" s="415" t="e">
        <f t="shared" si="2"/>
        <v>#DIV/0!</v>
      </c>
      <c r="G37" s="22"/>
    </row>
    <row r="38" spans="2:7" s="23" customFormat="1" ht="38.25" x14ac:dyDescent="0.25">
      <c r="B38" s="25" t="s">
        <v>32</v>
      </c>
      <c r="C38" s="26" t="s">
        <v>299</v>
      </c>
      <c r="D38" s="27">
        <v>0</v>
      </c>
      <c r="E38" s="28">
        <v>0</v>
      </c>
      <c r="F38" s="37" t="e">
        <f t="shared" si="2"/>
        <v>#DIV/0!</v>
      </c>
      <c r="G38" s="22"/>
    </row>
    <row r="39" spans="2:7" s="23" customFormat="1" ht="28.5" x14ac:dyDescent="0.25">
      <c r="B39" s="17" t="s">
        <v>33</v>
      </c>
      <c r="C39" s="18" t="s">
        <v>300</v>
      </c>
      <c r="D39" s="19">
        <f>D40</f>
        <v>3000000</v>
      </c>
      <c r="E39" s="20">
        <f>E40</f>
        <v>2155182.4</v>
      </c>
      <c r="F39" s="24">
        <f>F40</f>
        <v>0.71839413333333335</v>
      </c>
      <c r="G39" s="22"/>
    </row>
    <row r="40" spans="2:7" s="23" customFormat="1" ht="30" x14ac:dyDescent="0.25">
      <c r="B40" s="25" t="s">
        <v>33</v>
      </c>
      <c r="C40" s="26" t="s">
        <v>301</v>
      </c>
      <c r="D40" s="27">
        <v>3000000</v>
      </c>
      <c r="E40" s="28">
        <v>2155182.4</v>
      </c>
      <c r="F40" s="29">
        <f>E40/D40</f>
        <v>0.71839413333333335</v>
      </c>
      <c r="G40" s="22"/>
    </row>
    <row r="41" spans="2:7" s="23" customFormat="1" ht="28.5" x14ac:dyDescent="0.25">
      <c r="B41" s="17" t="s">
        <v>34</v>
      </c>
      <c r="C41" s="18" t="s">
        <v>302</v>
      </c>
      <c r="D41" s="19">
        <f>D42</f>
        <v>7000000</v>
      </c>
      <c r="E41" s="20">
        <f>E42</f>
        <v>4876112.47</v>
      </c>
      <c r="F41" s="29">
        <f>F42</f>
        <v>0.69658749571428569</v>
      </c>
      <c r="G41" s="22"/>
    </row>
    <row r="42" spans="2:7" s="23" customFormat="1" ht="38.25" x14ac:dyDescent="0.25">
      <c r="B42" s="25" t="s">
        <v>35</v>
      </c>
      <c r="C42" s="26" t="s">
        <v>303</v>
      </c>
      <c r="D42" s="27">
        <v>7000000</v>
      </c>
      <c r="E42" s="28">
        <v>4876112.47</v>
      </c>
      <c r="F42" s="29">
        <f>E42/D42</f>
        <v>0.69658749571428569</v>
      </c>
      <c r="G42" s="22"/>
    </row>
    <row r="43" spans="2:7" s="416" customFormat="1" ht="18.75" customHeight="1" x14ac:dyDescent="0.2">
      <c r="B43" s="354" t="s">
        <v>468</v>
      </c>
      <c r="C43" s="417" t="s">
        <v>469</v>
      </c>
      <c r="D43" s="19">
        <v>0</v>
      </c>
      <c r="E43" s="20">
        <v>0</v>
      </c>
      <c r="F43" s="38" t="e">
        <f>E43/D43</f>
        <v>#DIV/0!</v>
      </c>
      <c r="G43" s="36"/>
    </row>
    <row r="44" spans="2:7" s="23" customFormat="1" ht="28.5" x14ac:dyDescent="0.25">
      <c r="B44" s="17" t="s">
        <v>36</v>
      </c>
      <c r="C44" s="18" t="s">
        <v>304</v>
      </c>
      <c r="D44" s="19">
        <f t="shared" ref="D44:F45" si="3">D45</f>
        <v>22600000</v>
      </c>
      <c r="E44" s="20">
        <f t="shared" si="3"/>
        <v>20629022.5</v>
      </c>
      <c r="F44" s="24">
        <f t="shared" si="3"/>
        <v>0.91278860619469027</v>
      </c>
      <c r="G44" s="22"/>
    </row>
    <row r="45" spans="2:7" s="23" customFormat="1" ht="30" x14ac:dyDescent="0.25">
      <c r="B45" s="25" t="s">
        <v>37</v>
      </c>
      <c r="C45" s="26" t="s">
        <v>305</v>
      </c>
      <c r="D45" s="27">
        <f t="shared" si="3"/>
        <v>22600000</v>
      </c>
      <c r="E45" s="28">
        <f t="shared" si="3"/>
        <v>20629022.5</v>
      </c>
      <c r="F45" s="29">
        <f t="shared" si="3"/>
        <v>0.91278860619469027</v>
      </c>
      <c r="G45" s="22"/>
    </row>
    <row r="46" spans="2:7" s="23" customFormat="1" ht="30" x14ac:dyDescent="0.25">
      <c r="B46" s="25" t="s">
        <v>38</v>
      </c>
      <c r="C46" s="26" t="s">
        <v>306</v>
      </c>
      <c r="D46" s="27">
        <v>22600000</v>
      </c>
      <c r="E46" s="28">
        <v>20629022.5</v>
      </c>
      <c r="F46" s="29">
        <f>E46/D46</f>
        <v>0.91278860619469027</v>
      </c>
      <c r="G46" s="22"/>
    </row>
    <row r="47" spans="2:7" s="23" customFormat="1" ht="28.5" x14ac:dyDescent="0.25">
      <c r="B47" s="17" t="s">
        <v>39</v>
      </c>
      <c r="C47" s="18" t="s">
        <v>307</v>
      </c>
      <c r="D47" s="19">
        <f>D48+D50</f>
        <v>5100000</v>
      </c>
      <c r="E47" s="20">
        <f>E48+E50</f>
        <v>3873106.41</v>
      </c>
      <c r="F47" s="24">
        <f t="shared" ref="D47:F48" si="4">F48</f>
        <v>0.74178557058823535</v>
      </c>
      <c r="G47" s="22"/>
    </row>
    <row r="48" spans="2:7" s="23" customFormat="1" ht="30" x14ac:dyDescent="0.25">
      <c r="B48" s="25" t="s">
        <v>40</v>
      </c>
      <c r="C48" s="26" t="s">
        <v>308</v>
      </c>
      <c r="D48" s="27">
        <f t="shared" si="4"/>
        <v>5100000</v>
      </c>
      <c r="E48" s="28">
        <f t="shared" si="4"/>
        <v>3783106.41</v>
      </c>
      <c r="F48" s="29">
        <f t="shared" si="4"/>
        <v>0.74178557058823535</v>
      </c>
      <c r="G48" s="22"/>
    </row>
    <row r="49" spans="2:7" s="23" customFormat="1" ht="36" customHeight="1" x14ac:dyDescent="0.25">
      <c r="B49" s="25" t="s">
        <v>41</v>
      </c>
      <c r="C49" s="26" t="s">
        <v>309</v>
      </c>
      <c r="D49" s="27">
        <v>5100000</v>
      </c>
      <c r="E49" s="28">
        <v>3783106.41</v>
      </c>
      <c r="F49" s="29">
        <f>E49/D49</f>
        <v>0.74178557058823535</v>
      </c>
      <c r="G49" s="22"/>
    </row>
    <row r="50" spans="2:7" s="23" customFormat="1" ht="38.25" customHeight="1" x14ac:dyDescent="0.25">
      <c r="B50" s="418" t="s">
        <v>419</v>
      </c>
      <c r="C50" s="419" t="s">
        <v>420</v>
      </c>
      <c r="D50" s="27">
        <f>D51</f>
        <v>0</v>
      </c>
      <c r="E50" s="28">
        <f>E51</f>
        <v>90000</v>
      </c>
      <c r="F50" s="29">
        <v>0</v>
      </c>
      <c r="G50" s="22"/>
    </row>
    <row r="51" spans="2:7" s="23" customFormat="1" ht="30" customHeight="1" x14ac:dyDescent="0.25">
      <c r="B51" s="362" t="s">
        <v>418</v>
      </c>
      <c r="C51" s="420" t="s">
        <v>421</v>
      </c>
      <c r="D51" s="27">
        <v>0</v>
      </c>
      <c r="E51" s="28">
        <v>90000</v>
      </c>
      <c r="F51" s="31" t="e">
        <f>E51/D51</f>
        <v>#DIV/0!</v>
      </c>
      <c r="G51" s="22"/>
    </row>
    <row r="52" spans="2:7" s="23" customFormat="1" ht="0.75" hidden="1" customHeight="1" x14ac:dyDescent="0.25">
      <c r="B52" s="17" t="s">
        <v>42</v>
      </c>
      <c r="C52" s="18" t="s">
        <v>310</v>
      </c>
      <c r="D52" s="19">
        <f>D53</f>
        <v>0</v>
      </c>
      <c r="E52" s="20">
        <f>E53</f>
        <v>0</v>
      </c>
      <c r="F52" s="35" t="e">
        <f>E52/D52</f>
        <v>#DIV/0!</v>
      </c>
      <c r="G52" s="22"/>
    </row>
    <row r="53" spans="2:7" s="23" customFormat="1" ht="19.5" hidden="1" customHeight="1" x14ac:dyDescent="0.25">
      <c r="B53" s="25" t="s">
        <v>43</v>
      </c>
      <c r="C53" s="26" t="s">
        <v>311</v>
      </c>
      <c r="D53" s="27">
        <f>D54+D56</f>
        <v>0</v>
      </c>
      <c r="E53" s="28">
        <f>E54+E56</f>
        <v>0</v>
      </c>
      <c r="F53" s="31" t="e">
        <f t="shared" ref="F53:F57" si="5">E53/D53</f>
        <v>#DIV/0!</v>
      </c>
      <c r="G53" s="22"/>
    </row>
    <row r="54" spans="2:7" s="23" customFormat="1" ht="18" hidden="1" customHeight="1" x14ac:dyDescent="0.25">
      <c r="B54" s="25" t="s">
        <v>44</v>
      </c>
      <c r="C54" s="26" t="s">
        <v>312</v>
      </c>
      <c r="D54" s="27">
        <f>D55</f>
        <v>0</v>
      </c>
      <c r="E54" s="28">
        <f>E55</f>
        <v>0</v>
      </c>
      <c r="F54" s="31" t="e">
        <f t="shared" si="5"/>
        <v>#DIV/0!</v>
      </c>
      <c r="G54" s="22"/>
    </row>
    <row r="55" spans="2:7" s="23" customFormat="1" ht="14.25" hidden="1" customHeight="1" x14ac:dyDescent="0.25">
      <c r="B55" s="25" t="s">
        <v>45</v>
      </c>
      <c r="C55" s="26" t="s">
        <v>313</v>
      </c>
      <c r="D55" s="27">
        <v>0</v>
      </c>
      <c r="E55" s="28">
        <v>0</v>
      </c>
      <c r="F55" s="31" t="e">
        <f t="shared" si="5"/>
        <v>#DIV/0!</v>
      </c>
      <c r="G55" s="22"/>
    </row>
    <row r="56" spans="2:7" s="23" customFormat="1" ht="15.75" hidden="1" customHeight="1" x14ac:dyDescent="0.25">
      <c r="B56" s="25" t="s">
        <v>46</v>
      </c>
      <c r="C56" s="26" t="s">
        <v>314</v>
      </c>
      <c r="D56" s="27">
        <f>D57</f>
        <v>0</v>
      </c>
      <c r="E56" s="28">
        <f>E57</f>
        <v>0</v>
      </c>
      <c r="F56" s="31" t="e">
        <f t="shared" si="5"/>
        <v>#DIV/0!</v>
      </c>
      <c r="G56" s="22"/>
    </row>
    <row r="57" spans="2:7" s="23" customFormat="1" ht="15" hidden="1" customHeight="1" x14ac:dyDescent="0.25">
      <c r="B57" s="25" t="s">
        <v>47</v>
      </c>
      <c r="C57" s="26" t="s">
        <v>315</v>
      </c>
      <c r="D57" s="27">
        <v>0</v>
      </c>
      <c r="E57" s="28">
        <v>0</v>
      </c>
      <c r="F57" s="31" t="e">
        <f t="shared" si="5"/>
        <v>#DIV/0!</v>
      </c>
      <c r="G57" s="22"/>
    </row>
    <row r="58" spans="2:7" s="23" customFormat="1" ht="50.25" customHeight="1" x14ac:dyDescent="0.25">
      <c r="B58" s="17" t="s">
        <v>48</v>
      </c>
      <c r="C58" s="18" t="s">
        <v>316</v>
      </c>
      <c r="D58" s="19">
        <f>D59+D61+D75+D78</f>
        <v>29054000</v>
      </c>
      <c r="E58" s="20">
        <f>E59+E61+E75+E78+E73</f>
        <v>28239345.199999999</v>
      </c>
      <c r="F58" s="33">
        <f t="shared" ref="F58:F63" si="6">E58/D58</f>
        <v>0.97196066634542577</v>
      </c>
      <c r="G58" s="22"/>
    </row>
    <row r="59" spans="2:7" s="23" customFormat="1" ht="74.25" customHeight="1" x14ac:dyDescent="0.25">
      <c r="B59" s="17" t="s">
        <v>49</v>
      </c>
      <c r="C59" s="18" t="s">
        <v>317</v>
      </c>
      <c r="D59" s="19">
        <f>D60</f>
        <v>560000</v>
      </c>
      <c r="E59" s="20">
        <f>E60</f>
        <v>268966.5</v>
      </c>
      <c r="F59" s="33">
        <f t="shared" si="6"/>
        <v>0.48029732142857146</v>
      </c>
      <c r="G59" s="22"/>
    </row>
    <row r="60" spans="2:7" s="23" customFormat="1" ht="51" x14ac:dyDescent="0.25">
      <c r="B60" s="25" t="s">
        <v>50</v>
      </c>
      <c r="C60" s="26" t="s">
        <v>318</v>
      </c>
      <c r="D60" s="27">
        <v>560000</v>
      </c>
      <c r="E60" s="28">
        <v>268966.5</v>
      </c>
      <c r="F60" s="34">
        <f t="shared" si="6"/>
        <v>0.48029732142857146</v>
      </c>
      <c r="G60" s="22"/>
    </row>
    <row r="61" spans="2:7" s="23" customFormat="1" ht="81" customHeight="1" x14ac:dyDescent="0.25">
      <c r="B61" s="17" t="s">
        <v>51</v>
      </c>
      <c r="C61" s="18" t="s">
        <v>319</v>
      </c>
      <c r="D61" s="19">
        <f>D62+D66+D68+D70</f>
        <v>24900000</v>
      </c>
      <c r="E61" s="20">
        <f>E62+E66+E68+E70</f>
        <v>23888835.510000002</v>
      </c>
      <c r="F61" s="24">
        <f t="shared" si="6"/>
        <v>0.95939098433734948</v>
      </c>
      <c r="G61" s="22"/>
    </row>
    <row r="62" spans="2:7" s="23" customFormat="1" ht="63.75" x14ac:dyDescent="0.25">
      <c r="B62" s="17" t="s">
        <v>52</v>
      </c>
      <c r="C62" s="18" t="s">
        <v>542</v>
      </c>
      <c r="D62" s="19">
        <f>D63+D64+D65</f>
        <v>21900000</v>
      </c>
      <c r="E62" s="20">
        <f>E63+E64+E65</f>
        <v>20936646.460000001</v>
      </c>
      <c r="F62" s="24">
        <f t="shared" si="6"/>
        <v>0.95601125388127861</v>
      </c>
      <c r="G62" s="22"/>
    </row>
    <row r="63" spans="2:7" s="23" customFormat="1" ht="80.25" customHeight="1" x14ac:dyDescent="0.25">
      <c r="B63" s="25" t="s">
        <v>53</v>
      </c>
      <c r="C63" s="26" t="s">
        <v>320</v>
      </c>
      <c r="D63" s="27">
        <v>17200000</v>
      </c>
      <c r="E63" s="28">
        <v>15877618.02</v>
      </c>
      <c r="F63" s="29">
        <f t="shared" si="6"/>
        <v>0.92311732674418601</v>
      </c>
      <c r="G63" s="22"/>
    </row>
    <row r="64" spans="2:7" s="23" customFormat="1" ht="64.5" hidden="1" customHeight="1" x14ac:dyDescent="0.25">
      <c r="B64" s="25" t="s">
        <v>54</v>
      </c>
      <c r="C64" s="26" t="s">
        <v>55</v>
      </c>
      <c r="D64" s="27">
        <v>0</v>
      </c>
      <c r="E64" s="28">
        <v>0</v>
      </c>
      <c r="F64" s="34"/>
      <c r="G64" s="22"/>
    </row>
    <row r="65" spans="2:7" s="23" customFormat="1" ht="76.5" x14ac:dyDescent="0.25">
      <c r="B65" s="25" t="s">
        <v>56</v>
      </c>
      <c r="C65" s="26" t="s">
        <v>543</v>
      </c>
      <c r="D65" s="27">
        <v>4700000</v>
      </c>
      <c r="E65" s="28">
        <v>5059028.4400000004</v>
      </c>
      <c r="F65" s="29">
        <f>E65/D65</f>
        <v>1.0763890297872341</v>
      </c>
      <c r="G65" s="22"/>
    </row>
    <row r="66" spans="2:7" s="23" customFormat="1" ht="76.5" x14ac:dyDescent="0.25">
      <c r="B66" s="17" t="s">
        <v>57</v>
      </c>
      <c r="C66" s="18" t="s">
        <v>321</v>
      </c>
      <c r="D66" s="19">
        <f>D67</f>
        <v>0</v>
      </c>
      <c r="E66" s="20">
        <f>E67</f>
        <v>0</v>
      </c>
      <c r="F66" s="24">
        <v>0</v>
      </c>
      <c r="G66" s="22"/>
    </row>
    <row r="67" spans="2:7" s="23" customFormat="1" ht="68.25" customHeight="1" x14ac:dyDescent="0.25">
      <c r="B67" s="25" t="s">
        <v>58</v>
      </c>
      <c r="C67" s="26" t="s">
        <v>322</v>
      </c>
      <c r="D67" s="27">
        <v>0</v>
      </c>
      <c r="E67" s="28">
        <v>0</v>
      </c>
      <c r="F67" s="30">
        <v>0</v>
      </c>
      <c r="G67" s="22"/>
    </row>
    <row r="68" spans="2:7" s="23" customFormat="1" ht="76.5" x14ac:dyDescent="0.25">
      <c r="B68" s="17" t="s">
        <v>59</v>
      </c>
      <c r="C68" s="18" t="s">
        <v>323</v>
      </c>
      <c r="D68" s="19">
        <f>D69</f>
        <v>3000000</v>
      </c>
      <c r="E68" s="20">
        <f>E69</f>
        <v>2952189.05</v>
      </c>
      <c r="F68" s="21">
        <f>F69</f>
        <v>0.98406301666666662</v>
      </c>
      <c r="G68" s="22"/>
    </row>
    <row r="69" spans="2:7" s="23" customFormat="1" ht="63.75" x14ac:dyDescent="0.25">
      <c r="B69" s="25" t="s">
        <v>60</v>
      </c>
      <c r="C69" s="26" t="s">
        <v>544</v>
      </c>
      <c r="D69" s="27">
        <v>3000000</v>
      </c>
      <c r="E69" s="28">
        <v>2952189.05</v>
      </c>
      <c r="F69" s="30">
        <f>E69/D69</f>
        <v>0.98406301666666662</v>
      </c>
      <c r="G69" s="22"/>
    </row>
    <row r="70" spans="2:7" s="23" customFormat="1" ht="38.25" x14ac:dyDescent="0.25">
      <c r="B70" s="17" t="s">
        <v>61</v>
      </c>
      <c r="C70" s="18" t="s">
        <v>545</v>
      </c>
      <c r="D70" s="19">
        <f>D71</f>
        <v>0</v>
      </c>
      <c r="E70" s="20">
        <f>E71</f>
        <v>0</v>
      </c>
      <c r="F70" s="35" t="e">
        <f t="shared" ref="F70:F77" si="7">E70/D70</f>
        <v>#DIV/0!</v>
      </c>
      <c r="G70" s="22"/>
    </row>
    <row r="71" spans="2:7" s="23" customFormat="1" ht="38.25" x14ac:dyDescent="0.25">
      <c r="B71" s="25" t="s">
        <v>62</v>
      </c>
      <c r="C71" s="26" t="s">
        <v>546</v>
      </c>
      <c r="D71" s="27">
        <f>D72</f>
        <v>0</v>
      </c>
      <c r="E71" s="28">
        <f>E72</f>
        <v>0</v>
      </c>
      <c r="F71" s="37" t="e">
        <f t="shared" si="7"/>
        <v>#DIV/0!</v>
      </c>
      <c r="G71" s="22"/>
    </row>
    <row r="72" spans="2:7" s="23" customFormat="1" ht="102" x14ac:dyDescent="0.25">
      <c r="B72" s="25" t="s">
        <v>63</v>
      </c>
      <c r="C72" s="26" t="s">
        <v>547</v>
      </c>
      <c r="D72" s="27">
        <v>0</v>
      </c>
      <c r="E72" s="28">
        <v>0</v>
      </c>
      <c r="F72" s="37" t="e">
        <f t="shared" si="7"/>
        <v>#DIV/0!</v>
      </c>
      <c r="G72" s="22"/>
    </row>
    <row r="73" spans="2:7" s="416" customFormat="1" ht="63.75" x14ac:dyDescent="0.2">
      <c r="B73" s="349" t="s">
        <v>519</v>
      </c>
      <c r="C73" s="18" t="s">
        <v>548</v>
      </c>
      <c r="D73" s="421">
        <f>D74</f>
        <v>0</v>
      </c>
      <c r="E73" s="422">
        <f>E74</f>
        <v>8927.02</v>
      </c>
      <c r="F73" s="35" t="e">
        <f t="shared" si="7"/>
        <v>#DIV/0!</v>
      </c>
      <c r="G73" s="36"/>
    </row>
    <row r="74" spans="2:7" s="23" customFormat="1" ht="153" x14ac:dyDescent="0.25">
      <c r="B74" s="32" t="s">
        <v>518</v>
      </c>
      <c r="C74" s="26" t="s">
        <v>549</v>
      </c>
      <c r="D74" s="358">
        <v>0</v>
      </c>
      <c r="E74" s="359">
        <v>8927.02</v>
      </c>
      <c r="F74" s="37" t="e">
        <f t="shared" si="7"/>
        <v>#DIV/0!</v>
      </c>
      <c r="G74" s="22"/>
    </row>
    <row r="75" spans="2:7" s="23" customFormat="1" ht="28.5" x14ac:dyDescent="0.25">
      <c r="B75" s="17" t="s">
        <v>64</v>
      </c>
      <c r="C75" s="18" t="s">
        <v>550</v>
      </c>
      <c r="D75" s="19">
        <f t="shared" ref="D75:E76" si="8">D76</f>
        <v>61000</v>
      </c>
      <c r="E75" s="20">
        <f t="shared" si="8"/>
        <v>0</v>
      </c>
      <c r="F75" s="33">
        <f t="shared" si="7"/>
        <v>0</v>
      </c>
      <c r="G75" s="22"/>
    </row>
    <row r="76" spans="2:7" s="23" customFormat="1" ht="42" customHeight="1" x14ac:dyDescent="0.25">
      <c r="B76" s="25" t="s">
        <v>65</v>
      </c>
      <c r="C76" s="26" t="s">
        <v>324</v>
      </c>
      <c r="D76" s="27">
        <f t="shared" si="8"/>
        <v>61000</v>
      </c>
      <c r="E76" s="28">
        <f t="shared" si="8"/>
        <v>0</v>
      </c>
      <c r="F76" s="30">
        <f t="shared" si="7"/>
        <v>0</v>
      </c>
      <c r="G76" s="22"/>
    </row>
    <row r="77" spans="2:7" s="23" customFormat="1" ht="51" x14ac:dyDescent="0.25">
      <c r="B77" s="25" t="s">
        <v>66</v>
      </c>
      <c r="C77" s="26" t="s">
        <v>325</v>
      </c>
      <c r="D77" s="27">
        <v>61000</v>
      </c>
      <c r="E77" s="28">
        <v>0</v>
      </c>
      <c r="F77" s="30">
        <f t="shared" si="7"/>
        <v>0</v>
      </c>
      <c r="G77" s="22"/>
    </row>
    <row r="78" spans="2:7" s="23" customFormat="1" ht="76.5" x14ac:dyDescent="0.25">
      <c r="B78" s="17" t="s">
        <v>67</v>
      </c>
      <c r="C78" s="18" t="s">
        <v>326</v>
      </c>
      <c r="D78" s="19">
        <f>D79+D81</f>
        <v>3533000</v>
      </c>
      <c r="E78" s="20">
        <f>E79+E81</f>
        <v>4072616.17</v>
      </c>
      <c r="F78" s="24">
        <f>E78/D78</f>
        <v>1.1527359666006227</v>
      </c>
      <c r="G78" s="22"/>
    </row>
    <row r="79" spans="2:7" s="23" customFormat="1" ht="76.5" x14ac:dyDescent="0.25">
      <c r="B79" s="25" t="s">
        <v>68</v>
      </c>
      <c r="C79" s="26" t="s">
        <v>327</v>
      </c>
      <c r="D79" s="27">
        <f t="shared" ref="D79:F79" si="9">D80</f>
        <v>1533000</v>
      </c>
      <c r="E79" s="28">
        <f t="shared" si="9"/>
        <v>1295512.73</v>
      </c>
      <c r="F79" s="29">
        <f t="shared" si="9"/>
        <v>0.84508332028701894</v>
      </c>
      <c r="G79" s="22"/>
    </row>
    <row r="80" spans="2:7" s="23" customFormat="1" ht="76.5" x14ac:dyDescent="0.25">
      <c r="B80" s="25" t="s">
        <v>69</v>
      </c>
      <c r="C80" s="26" t="s">
        <v>551</v>
      </c>
      <c r="D80" s="27">
        <v>1533000</v>
      </c>
      <c r="E80" s="28">
        <v>1295512.73</v>
      </c>
      <c r="F80" s="29">
        <f>E80/D80</f>
        <v>0.84508332028701894</v>
      </c>
      <c r="G80" s="22"/>
    </row>
    <row r="81" spans="2:7" s="23" customFormat="1" ht="78" customHeight="1" x14ac:dyDescent="0.25">
      <c r="B81" s="363" t="s">
        <v>470</v>
      </c>
      <c r="C81" s="26" t="s">
        <v>552</v>
      </c>
      <c r="D81" s="364">
        <v>2000000</v>
      </c>
      <c r="E81" s="365">
        <v>2777103.44</v>
      </c>
      <c r="F81" s="29">
        <f>E81/D81</f>
        <v>1.3885517199999999</v>
      </c>
      <c r="G81" s="22"/>
    </row>
    <row r="82" spans="2:7" s="23" customFormat="1" ht="28.5" x14ac:dyDescent="0.25">
      <c r="B82" s="17" t="s">
        <v>70</v>
      </c>
      <c r="C82" s="18" t="s">
        <v>328</v>
      </c>
      <c r="D82" s="19">
        <f>D83</f>
        <v>570000</v>
      </c>
      <c r="E82" s="20">
        <f>E83</f>
        <v>254867.06</v>
      </c>
      <c r="F82" s="24">
        <f>F83</f>
        <v>0.44713519298245613</v>
      </c>
      <c r="G82" s="22"/>
    </row>
    <row r="83" spans="2:7" s="6" customFormat="1" ht="30" x14ac:dyDescent="0.25">
      <c r="B83" s="25" t="s">
        <v>71</v>
      </c>
      <c r="C83" s="26" t="s">
        <v>329</v>
      </c>
      <c r="D83" s="27">
        <f>D84+D85+D86</f>
        <v>570000</v>
      </c>
      <c r="E83" s="28">
        <f>E84+E85+E86</f>
        <v>254867.06</v>
      </c>
      <c r="F83" s="29">
        <f>E83/D83</f>
        <v>0.44713519298245613</v>
      </c>
      <c r="G83" s="22"/>
    </row>
    <row r="84" spans="2:7" s="6" customFormat="1" ht="30" x14ac:dyDescent="0.25">
      <c r="B84" s="25" t="s">
        <v>72</v>
      </c>
      <c r="C84" s="26" t="s">
        <v>330</v>
      </c>
      <c r="D84" s="27">
        <v>120000</v>
      </c>
      <c r="E84" s="28">
        <v>132863.16</v>
      </c>
      <c r="F84" s="29">
        <f>E84/D84</f>
        <v>1.1071930000000001</v>
      </c>
      <c r="G84" s="22"/>
    </row>
    <row r="85" spans="2:7" s="6" customFormat="1" ht="25.5" x14ac:dyDescent="0.25">
      <c r="B85" s="25" t="s">
        <v>73</v>
      </c>
      <c r="C85" s="26" t="s">
        <v>74</v>
      </c>
      <c r="D85" s="27">
        <v>350000</v>
      </c>
      <c r="E85" s="28">
        <v>99886.22</v>
      </c>
      <c r="F85" s="30">
        <f>E85/D85</f>
        <v>0.28538920000000001</v>
      </c>
      <c r="G85" s="22"/>
    </row>
    <row r="86" spans="2:7" s="6" customFormat="1" ht="28.5" x14ac:dyDescent="0.25">
      <c r="B86" s="17" t="s">
        <v>75</v>
      </c>
      <c r="C86" s="18" t="s">
        <v>331</v>
      </c>
      <c r="D86" s="19">
        <f>D87+D88</f>
        <v>100000</v>
      </c>
      <c r="E86" s="20">
        <f>E87+E88</f>
        <v>22117.68</v>
      </c>
      <c r="F86" s="21">
        <f>E86/D86</f>
        <v>0.22117680000000001</v>
      </c>
      <c r="G86" s="22"/>
    </row>
    <row r="87" spans="2:7" s="6" customFormat="1" ht="30" x14ac:dyDescent="0.25">
      <c r="B87" s="25" t="s">
        <v>76</v>
      </c>
      <c r="C87" s="26" t="s">
        <v>332</v>
      </c>
      <c r="D87" s="27">
        <v>100000</v>
      </c>
      <c r="E87" s="28">
        <v>22117.68</v>
      </c>
      <c r="F87" s="29">
        <f>E87/D87</f>
        <v>0.22117680000000001</v>
      </c>
      <c r="G87" s="22"/>
    </row>
    <row r="88" spans="2:7" s="6" customFormat="1" ht="38.25" x14ac:dyDescent="0.25">
      <c r="B88" s="25" t="s">
        <v>483</v>
      </c>
      <c r="C88" s="26" t="s">
        <v>482</v>
      </c>
      <c r="D88" s="27">
        <v>0</v>
      </c>
      <c r="E88" s="28">
        <v>0</v>
      </c>
      <c r="F88" s="30">
        <v>0</v>
      </c>
      <c r="G88" s="22"/>
    </row>
    <row r="89" spans="2:7" s="6" customFormat="1" ht="38.25" x14ac:dyDescent="0.25">
      <c r="B89" s="17" t="s">
        <v>77</v>
      </c>
      <c r="C89" s="18" t="s">
        <v>333</v>
      </c>
      <c r="D89" s="19">
        <f>D90+D93</f>
        <v>43000000</v>
      </c>
      <c r="E89" s="20">
        <f>E90+E93</f>
        <v>32000326.800000001</v>
      </c>
      <c r="F89" s="21">
        <f>E89/D89</f>
        <v>0.74419364651162789</v>
      </c>
      <c r="G89" s="22"/>
    </row>
    <row r="90" spans="2:7" s="6" customFormat="1" ht="30" x14ac:dyDescent="0.25">
      <c r="B90" s="25" t="s">
        <v>78</v>
      </c>
      <c r="C90" s="26" t="s">
        <v>334</v>
      </c>
      <c r="D90" s="27">
        <f t="shared" ref="D90:F91" si="10">D91</f>
        <v>42000000</v>
      </c>
      <c r="E90" s="28">
        <f t="shared" si="10"/>
        <v>30699568.640000001</v>
      </c>
      <c r="F90" s="30">
        <f t="shared" si="10"/>
        <v>0.73094211047619051</v>
      </c>
      <c r="G90" s="22"/>
    </row>
    <row r="91" spans="2:7" s="6" customFormat="1" ht="30" x14ac:dyDescent="0.25">
      <c r="B91" s="25" t="s">
        <v>79</v>
      </c>
      <c r="C91" s="26" t="s">
        <v>335</v>
      </c>
      <c r="D91" s="27">
        <f t="shared" si="10"/>
        <v>42000000</v>
      </c>
      <c r="E91" s="28">
        <f t="shared" si="10"/>
        <v>30699568.640000001</v>
      </c>
      <c r="F91" s="30">
        <f t="shared" si="10"/>
        <v>0.73094211047619051</v>
      </c>
      <c r="G91" s="22"/>
    </row>
    <row r="92" spans="2:7" s="6" customFormat="1" ht="32.25" customHeight="1" x14ac:dyDescent="0.25">
      <c r="B92" s="25" t="s">
        <v>80</v>
      </c>
      <c r="C92" s="26" t="s">
        <v>336</v>
      </c>
      <c r="D92" s="27">
        <v>42000000</v>
      </c>
      <c r="E92" s="28">
        <v>30699568.640000001</v>
      </c>
      <c r="F92" s="30">
        <f>E92/D92</f>
        <v>0.73094211047619051</v>
      </c>
      <c r="G92" s="22"/>
    </row>
    <row r="93" spans="2:7" s="6" customFormat="1" ht="30" x14ac:dyDescent="0.25">
      <c r="B93" s="25" t="s">
        <v>81</v>
      </c>
      <c r="C93" s="26" t="s">
        <v>337</v>
      </c>
      <c r="D93" s="27">
        <f t="shared" ref="D93:E94" si="11">D94</f>
        <v>1000000</v>
      </c>
      <c r="E93" s="28">
        <f t="shared" si="11"/>
        <v>1300758.1599999999</v>
      </c>
      <c r="F93" s="29">
        <f t="shared" ref="F93:F95" si="12">E93/D93</f>
        <v>1.30075816</v>
      </c>
      <c r="G93" s="22"/>
    </row>
    <row r="94" spans="2:7" s="6" customFormat="1" ht="30" x14ac:dyDescent="0.25">
      <c r="B94" s="25" t="s">
        <v>82</v>
      </c>
      <c r="C94" s="26" t="s">
        <v>338</v>
      </c>
      <c r="D94" s="27">
        <f t="shared" si="11"/>
        <v>1000000</v>
      </c>
      <c r="E94" s="28">
        <f t="shared" si="11"/>
        <v>1300758.1599999999</v>
      </c>
      <c r="F94" s="29">
        <f t="shared" si="12"/>
        <v>1.30075816</v>
      </c>
      <c r="G94" s="22"/>
    </row>
    <row r="95" spans="2:7" s="6" customFormat="1" ht="30" x14ac:dyDescent="0.25">
      <c r="B95" s="25" t="s">
        <v>83</v>
      </c>
      <c r="C95" s="26" t="s">
        <v>339</v>
      </c>
      <c r="D95" s="27">
        <v>1000000</v>
      </c>
      <c r="E95" s="28">
        <v>1300758.1599999999</v>
      </c>
      <c r="F95" s="29">
        <f t="shared" si="12"/>
        <v>1.30075816</v>
      </c>
      <c r="G95" s="22"/>
    </row>
    <row r="96" spans="2:7" s="6" customFormat="1" ht="25.5" customHeight="1" x14ac:dyDescent="0.25">
      <c r="B96" s="17" t="s">
        <v>84</v>
      </c>
      <c r="C96" s="18" t="s">
        <v>340</v>
      </c>
      <c r="D96" s="19">
        <f>D100+D103+D97</f>
        <v>60660000</v>
      </c>
      <c r="E96" s="20">
        <f>E100+E103+E97</f>
        <v>55737224.140000001</v>
      </c>
      <c r="F96" s="33">
        <f>E96/D96</f>
        <v>0.91884642499175739</v>
      </c>
      <c r="G96" s="22"/>
    </row>
    <row r="97" spans="1:7" s="6" customFormat="1" ht="24.75" customHeight="1" x14ac:dyDescent="0.25">
      <c r="B97" s="17" t="s">
        <v>565</v>
      </c>
      <c r="C97" s="18" t="s">
        <v>564</v>
      </c>
      <c r="D97" s="19">
        <f>D98</f>
        <v>2000000</v>
      </c>
      <c r="E97" s="20">
        <f>E98</f>
        <v>1793600</v>
      </c>
      <c r="F97" s="29">
        <v>0</v>
      </c>
      <c r="G97" s="22"/>
    </row>
    <row r="98" spans="1:7" s="6" customFormat="1" ht="27" customHeight="1" x14ac:dyDescent="0.25">
      <c r="B98" s="25" t="s">
        <v>566</v>
      </c>
      <c r="C98" s="26" t="s">
        <v>567</v>
      </c>
      <c r="D98" s="27">
        <v>2000000</v>
      </c>
      <c r="E98" s="28">
        <v>1793600</v>
      </c>
      <c r="F98" s="30">
        <v>0</v>
      </c>
      <c r="G98" s="22"/>
    </row>
    <row r="99" spans="1:7" s="6" customFormat="1" ht="24.75" hidden="1" customHeight="1" x14ac:dyDescent="0.25">
      <c r="B99" s="25" t="s">
        <v>85</v>
      </c>
      <c r="C99" s="26" t="s">
        <v>342</v>
      </c>
      <c r="D99" s="27">
        <v>0</v>
      </c>
      <c r="E99" s="28">
        <v>0</v>
      </c>
      <c r="F99" s="34">
        <v>0</v>
      </c>
      <c r="G99" s="22"/>
    </row>
    <row r="100" spans="1:7" s="39" customFormat="1" ht="76.5" x14ac:dyDescent="0.2">
      <c r="B100" s="366" t="s">
        <v>476</v>
      </c>
      <c r="C100" s="367" t="s">
        <v>341</v>
      </c>
      <c r="D100" s="368">
        <f>D101+D102</f>
        <v>60000</v>
      </c>
      <c r="E100" s="369">
        <f>E101+E102</f>
        <v>4797</v>
      </c>
      <c r="F100" s="38">
        <f>F102</f>
        <v>0.47970000000000002</v>
      </c>
      <c r="G100" s="36"/>
    </row>
    <row r="101" spans="1:7" s="39" customFormat="1" ht="79.5" customHeight="1" x14ac:dyDescent="0.2">
      <c r="B101" s="363" t="s">
        <v>484</v>
      </c>
      <c r="C101" s="370" t="s">
        <v>342</v>
      </c>
      <c r="D101" s="364">
        <v>50000</v>
      </c>
      <c r="E101" s="365">
        <v>0</v>
      </c>
      <c r="F101" s="31">
        <f>E101/D101</f>
        <v>0</v>
      </c>
      <c r="G101" s="36"/>
    </row>
    <row r="102" spans="1:7" s="6" customFormat="1" ht="78.75" customHeight="1" x14ac:dyDescent="0.25">
      <c r="A102" s="6" t="s">
        <v>483</v>
      </c>
      <c r="B102" s="363" t="s">
        <v>475</v>
      </c>
      <c r="C102" s="370" t="s">
        <v>553</v>
      </c>
      <c r="D102" s="364">
        <v>10000</v>
      </c>
      <c r="E102" s="365">
        <v>4797</v>
      </c>
      <c r="F102" s="31">
        <f>E102/D102</f>
        <v>0.47970000000000002</v>
      </c>
      <c r="G102" s="22"/>
    </row>
    <row r="103" spans="1:7" s="6" customFormat="1" ht="30.75" customHeight="1" x14ac:dyDescent="0.25">
      <c r="B103" s="17" t="s">
        <v>86</v>
      </c>
      <c r="C103" s="18" t="s">
        <v>343</v>
      </c>
      <c r="D103" s="19">
        <f>D104</f>
        <v>58600000</v>
      </c>
      <c r="E103" s="20">
        <f>E104</f>
        <v>53938827.140000001</v>
      </c>
      <c r="F103" s="24">
        <f>E103/D103</f>
        <v>0.92045780102389074</v>
      </c>
      <c r="G103" s="22"/>
    </row>
    <row r="104" spans="1:7" s="6" customFormat="1" ht="32.25" customHeight="1" x14ac:dyDescent="0.25">
      <c r="B104" s="25" t="s">
        <v>87</v>
      </c>
      <c r="C104" s="26" t="s">
        <v>344</v>
      </c>
      <c r="D104" s="27">
        <f>D105+D106</f>
        <v>58600000</v>
      </c>
      <c r="E104" s="28">
        <f>E105+E106</f>
        <v>53938827.140000001</v>
      </c>
      <c r="F104" s="29">
        <f>E104/D104</f>
        <v>0.92045780102389074</v>
      </c>
      <c r="G104" s="22"/>
    </row>
    <row r="105" spans="1:7" s="6" customFormat="1" ht="54.75" customHeight="1" x14ac:dyDescent="0.25">
      <c r="B105" s="25" t="s">
        <v>88</v>
      </c>
      <c r="C105" s="26" t="s">
        <v>345</v>
      </c>
      <c r="D105" s="27">
        <v>53650000</v>
      </c>
      <c r="E105" s="28">
        <v>51241720.979999997</v>
      </c>
      <c r="F105" s="29">
        <f>E105/D105</f>
        <v>0.95511129506057779</v>
      </c>
      <c r="G105" s="22"/>
    </row>
    <row r="106" spans="1:7" s="6" customFormat="1" ht="43.5" customHeight="1" x14ac:dyDescent="0.25">
      <c r="B106" s="25" t="s">
        <v>89</v>
      </c>
      <c r="C106" s="26" t="s">
        <v>346</v>
      </c>
      <c r="D106" s="27">
        <f>D107</f>
        <v>4950000</v>
      </c>
      <c r="E106" s="28">
        <f>E107</f>
        <v>2697106.16</v>
      </c>
      <c r="F106" s="30">
        <f>F107</f>
        <v>0.54486993131313133</v>
      </c>
      <c r="G106" s="22"/>
    </row>
    <row r="107" spans="1:7" s="6" customFormat="1" ht="42.75" customHeight="1" x14ac:dyDescent="0.25">
      <c r="B107" s="25" t="s">
        <v>90</v>
      </c>
      <c r="C107" s="26" t="s">
        <v>347</v>
      </c>
      <c r="D107" s="27">
        <v>4950000</v>
      </c>
      <c r="E107" s="28">
        <v>2697106.16</v>
      </c>
      <c r="F107" s="29">
        <f t="shared" ref="F107:F120" si="13">E107/D107</f>
        <v>0.54486993131313133</v>
      </c>
      <c r="G107" s="22"/>
    </row>
    <row r="108" spans="1:7" s="39" customFormat="1" ht="28.5" x14ac:dyDescent="0.2">
      <c r="B108" s="17" t="s">
        <v>91</v>
      </c>
      <c r="C108" s="18" t="s">
        <v>348</v>
      </c>
      <c r="D108" s="40">
        <f>D121+D124+D125+D131+D133+D136+D138+D139+D141+D143+D145+D146+D148+D128+D109</f>
        <v>1950000</v>
      </c>
      <c r="E108" s="41">
        <f>E121+E124+E125+E131+E133+E136+E138+E139+E141+E143+E145+E146+E148+E128+E109</f>
        <v>1461016.12</v>
      </c>
      <c r="F108" s="24">
        <f t="shared" si="13"/>
        <v>0.7492390358974359</v>
      </c>
      <c r="G108" s="36"/>
    </row>
    <row r="109" spans="1:7" s="42" customFormat="1" ht="37.5" customHeight="1" x14ac:dyDescent="0.2">
      <c r="B109" s="43" t="s">
        <v>436</v>
      </c>
      <c r="C109" s="18" t="s">
        <v>438</v>
      </c>
      <c r="D109" s="44">
        <f>D110+D113+D115+D116+D117+D119+D120+D111+D112+D118</f>
        <v>850000</v>
      </c>
      <c r="E109" s="45">
        <f>E110+E112+E113+E114+E115+E116+E117+E118+E119+E120+E111</f>
        <v>504029.4</v>
      </c>
      <c r="F109" s="24">
        <f t="shared" si="13"/>
        <v>0.59297576470588242</v>
      </c>
      <c r="G109" s="46"/>
    </row>
    <row r="110" spans="1:7" s="47" customFormat="1" ht="78.75" customHeight="1" x14ac:dyDescent="0.25">
      <c r="B110" s="48" t="s">
        <v>455</v>
      </c>
      <c r="C110" s="26" t="s">
        <v>454</v>
      </c>
      <c r="D110" s="371">
        <v>10000</v>
      </c>
      <c r="E110" s="372">
        <v>950</v>
      </c>
      <c r="F110" s="29">
        <f t="shared" si="13"/>
        <v>9.5000000000000001E-2</v>
      </c>
      <c r="G110" s="49"/>
    </row>
    <row r="111" spans="1:7" s="47" customFormat="1" ht="90" customHeight="1" x14ac:dyDescent="0.25">
      <c r="B111" s="373" t="s">
        <v>485</v>
      </c>
      <c r="C111" s="370" t="s">
        <v>486</v>
      </c>
      <c r="D111" s="371">
        <v>0</v>
      </c>
      <c r="E111" s="374">
        <v>29000</v>
      </c>
      <c r="F111" s="31" t="e">
        <f t="shared" ref="F111" si="14">E111/D111</f>
        <v>#DIV/0!</v>
      </c>
      <c r="G111" s="49"/>
    </row>
    <row r="112" spans="1:7" s="47" customFormat="1" ht="75.75" customHeight="1" x14ac:dyDescent="0.25">
      <c r="B112" s="373" t="s">
        <v>477</v>
      </c>
      <c r="C112" s="370" t="s">
        <v>478</v>
      </c>
      <c r="D112" s="371">
        <v>0</v>
      </c>
      <c r="E112" s="374">
        <v>3650</v>
      </c>
      <c r="F112" s="31" t="e">
        <f t="shared" si="13"/>
        <v>#DIV/0!</v>
      </c>
      <c r="G112" s="49"/>
    </row>
    <row r="113" spans="2:7" s="47" customFormat="1" ht="69" customHeight="1" x14ac:dyDescent="0.25">
      <c r="B113" s="48" t="s">
        <v>457</v>
      </c>
      <c r="C113" s="26" t="s">
        <v>456</v>
      </c>
      <c r="D113" s="371">
        <v>0</v>
      </c>
      <c r="E113" s="372">
        <v>0</v>
      </c>
      <c r="F113" s="29" t="e">
        <f t="shared" si="13"/>
        <v>#DIV/0!</v>
      </c>
      <c r="G113" s="49"/>
    </row>
    <row r="114" spans="2:7" s="47" customFormat="1" ht="84.75" customHeight="1" x14ac:dyDescent="0.25">
      <c r="B114" s="373" t="s">
        <v>479</v>
      </c>
      <c r="C114" s="370" t="s">
        <v>554</v>
      </c>
      <c r="D114" s="371">
        <v>0</v>
      </c>
      <c r="E114" s="374">
        <v>0</v>
      </c>
      <c r="F114" s="31" t="e">
        <f t="shared" si="13"/>
        <v>#DIV/0!</v>
      </c>
      <c r="G114" s="49"/>
    </row>
    <row r="115" spans="2:7" s="47" customFormat="1" ht="76.5" customHeight="1" x14ac:dyDescent="0.25">
      <c r="B115" s="48" t="s">
        <v>463</v>
      </c>
      <c r="C115" s="26" t="s">
        <v>462</v>
      </c>
      <c r="D115" s="371">
        <v>0</v>
      </c>
      <c r="E115" s="372">
        <v>0</v>
      </c>
      <c r="F115" s="29" t="e">
        <f t="shared" si="13"/>
        <v>#DIV/0!</v>
      </c>
      <c r="G115" s="49"/>
    </row>
    <row r="116" spans="2:7" s="47" customFormat="1" ht="86.25" customHeight="1" x14ac:dyDescent="0.25">
      <c r="B116" s="48" t="s">
        <v>459</v>
      </c>
      <c r="C116" s="26" t="s">
        <v>458</v>
      </c>
      <c r="D116" s="371">
        <v>50000</v>
      </c>
      <c r="E116" s="372">
        <v>2750</v>
      </c>
      <c r="F116" s="29">
        <f t="shared" si="13"/>
        <v>5.5E-2</v>
      </c>
      <c r="G116" s="49"/>
    </row>
    <row r="117" spans="2:7" s="47" customFormat="1" ht="108.75" customHeight="1" x14ac:dyDescent="0.25">
      <c r="B117" s="48" t="s">
        <v>461</v>
      </c>
      <c r="C117" s="26" t="s">
        <v>460</v>
      </c>
      <c r="D117" s="371">
        <v>25000</v>
      </c>
      <c r="E117" s="372">
        <v>9550</v>
      </c>
      <c r="F117" s="29">
        <f t="shared" si="13"/>
        <v>0.38200000000000001</v>
      </c>
      <c r="G117" s="49"/>
    </row>
    <row r="118" spans="2:7" s="47" customFormat="1" ht="78.75" customHeight="1" x14ac:dyDescent="0.25">
      <c r="B118" s="373" t="s">
        <v>480</v>
      </c>
      <c r="C118" s="370" t="s">
        <v>481</v>
      </c>
      <c r="D118" s="371">
        <v>5000</v>
      </c>
      <c r="E118" s="374">
        <v>0</v>
      </c>
      <c r="F118" s="29">
        <f t="shared" si="13"/>
        <v>0</v>
      </c>
      <c r="G118" s="49"/>
    </row>
    <row r="119" spans="2:7" s="47" customFormat="1" ht="79.5" customHeight="1" x14ac:dyDescent="0.25">
      <c r="B119" s="362" t="s">
        <v>440</v>
      </c>
      <c r="C119" s="26" t="s">
        <v>441</v>
      </c>
      <c r="D119" s="371">
        <v>300000</v>
      </c>
      <c r="E119" s="372">
        <v>133000</v>
      </c>
      <c r="F119" s="29">
        <f t="shared" si="13"/>
        <v>0.44333333333333336</v>
      </c>
      <c r="G119" s="49"/>
    </row>
    <row r="120" spans="2:7" s="39" customFormat="1" ht="79.5" customHeight="1" x14ac:dyDescent="0.2">
      <c r="B120" s="375" t="s">
        <v>437</v>
      </c>
      <c r="C120" s="26" t="s">
        <v>439</v>
      </c>
      <c r="D120" s="376">
        <v>460000</v>
      </c>
      <c r="E120" s="377">
        <v>325129.40000000002</v>
      </c>
      <c r="F120" s="29">
        <f t="shared" si="13"/>
        <v>0.70680304347826095</v>
      </c>
      <c r="G120" s="36"/>
    </row>
    <row r="121" spans="2:7" s="6" customFormat="1" ht="28.5" hidden="1" x14ac:dyDescent="0.25">
      <c r="B121" s="17" t="s">
        <v>92</v>
      </c>
      <c r="C121" s="18" t="s">
        <v>349</v>
      </c>
      <c r="D121" s="19">
        <f>D122+D123</f>
        <v>0</v>
      </c>
      <c r="E121" s="20">
        <f>E122+E123</f>
        <v>0</v>
      </c>
      <c r="F121" s="24">
        <v>0</v>
      </c>
      <c r="G121" s="22"/>
    </row>
    <row r="122" spans="2:7" s="6" customFormat="1" ht="76.5" hidden="1" x14ac:dyDescent="0.25">
      <c r="B122" s="25" t="s">
        <v>93</v>
      </c>
      <c r="C122" s="26" t="s">
        <v>350</v>
      </c>
      <c r="D122" s="27">
        <v>0</v>
      </c>
      <c r="E122" s="28">
        <v>0</v>
      </c>
      <c r="F122" s="29">
        <v>0</v>
      </c>
      <c r="G122" s="22"/>
    </row>
    <row r="123" spans="2:7" s="39" customFormat="1" ht="0.75" customHeight="1" x14ac:dyDescent="0.2">
      <c r="B123" s="17" t="s">
        <v>488</v>
      </c>
      <c r="C123" s="18" t="s">
        <v>490</v>
      </c>
      <c r="D123" s="19">
        <f>D124</f>
        <v>0</v>
      </c>
      <c r="E123" s="20">
        <f>E124</f>
        <v>0</v>
      </c>
      <c r="F123" s="33">
        <v>0</v>
      </c>
      <c r="G123" s="36"/>
    </row>
    <row r="124" spans="2:7" s="6" customFormat="1" ht="67.5" hidden="1" customHeight="1" x14ac:dyDescent="0.25">
      <c r="B124" s="25" t="s">
        <v>487</v>
      </c>
      <c r="C124" s="26" t="s">
        <v>489</v>
      </c>
      <c r="D124" s="27">
        <v>0</v>
      </c>
      <c r="E124" s="28">
        <v>0</v>
      </c>
      <c r="F124" s="29">
        <v>0</v>
      </c>
      <c r="G124" s="22"/>
    </row>
    <row r="125" spans="2:7" s="6" customFormat="1" ht="104.25" customHeight="1" x14ac:dyDescent="0.25">
      <c r="B125" s="17" t="s">
        <v>488</v>
      </c>
      <c r="C125" s="18" t="s">
        <v>490</v>
      </c>
      <c r="D125" s="19">
        <f>D127+D126</f>
        <v>700000</v>
      </c>
      <c r="E125" s="20">
        <f>E127+E126</f>
        <v>657177.72</v>
      </c>
      <c r="F125" s="24">
        <f t="shared" ref="F125:F127" si="15">E125/D125</f>
        <v>0.93882531428571425</v>
      </c>
      <c r="G125" s="22"/>
    </row>
    <row r="126" spans="2:7" s="379" customFormat="1" ht="66" customHeight="1" x14ac:dyDescent="0.25">
      <c r="B126" s="32" t="s">
        <v>535</v>
      </c>
      <c r="C126" s="26" t="s">
        <v>536</v>
      </c>
      <c r="D126" s="358">
        <v>0</v>
      </c>
      <c r="E126" s="359">
        <v>16690.88</v>
      </c>
      <c r="F126" s="31" t="e">
        <f t="shared" si="15"/>
        <v>#DIV/0!</v>
      </c>
      <c r="G126" s="378"/>
    </row>
    <row r="127" spans="2:7" s="6" customFormat="1" ht="72.75" customHeight="1" x14ac:dyDescent="0.25">
      <c r="B127" s="25" t="s">
        <v>487</v>
      </c>
      <c r="C127" s="26" t="s">
        <v>489</v>
      </c>
      <c r="D127" s="27">
        <v>700000</v>
      </c>
      <c r="E127" s="28">
        <v>640486.84</v>
      </c>
      <c r="F127" s="29">
        <f t="shared" si="15"/>
        <v>0.91498119999999994</v>
      </c>
      <c r="G127" s="22"/>
    </row>
    <row r="128" spans="2:7" s="39" customFormat="1" ht="68.25" customHeight="1" x14ac:dyDescent="0.2">
      <c r="B128" s="43" t="s">
        <v>426</v>
      </c>
      <c r="C128" s="380" t="s">
        <v>427</v>
      </c>
      <c r="D128" s="50">
        <f>D129+D130</f>
        <v>0</v>
      </c>
      <c r="E128" s="51">
        <f>E129+E130</f>
        <v>0</v>
      </c>
      <c r="F128" s="24" t="e">
        <f>E128/D128</f>
        <v>#DIV/0!</v>
      </c>
      <c r="G128" s="36"/>
    </row>
    <row r="129" spans="2:7" s="6" customFormat="1" ht="63" customHeight="1" x14ac:dyDescent="0.25">
      <c r="B129" s="381" t="s">
        <v>422</v>
      </c>
      <c r="C129" s="382" t="s">
        <v>424</v>
      </c>
      <c r="D129" s="360">
        <v>0</v>
      </c>
      <c r="E129" s="361">
        <v>0</v>
      </c>
      <c r="F129" s="29" t="e">
        <f>E129/D129</f>
        <v>#DIV/0!</v>
      </c>
      <c r="G129" s="22"/>
    </row>
    <row r="130" spans="2:7" s="6" customFormat="1" ht="66.75" customHeight="1" x14ac:dyDescent="0.25">
      <c r="B130" s="362" t="s">
        <v>423</v>
      </c>
      <c r="C130" s="382" t="s">
        <v>425</v>
      </c>
      <c r="D130" s="383">
        <v>0</v>
      </c>
      <c r="E130" s="384">
        <v>0</v>
      </c>
      <c r="F130" s="29" t="e">
        <f>E130/D130</f>
        <v>#DIV/0!</v>
      </c>
      <c r="G130" s="22"/>
    </row>
    <row r="131" spans="2:7" s="6" customFormat="1" ht="29.25" customHeight="1" x14ac:dyDescent="0.25">
      <c r="B131" s="17" t="s">
        <v>520</v>
      </c>
      <c r="C131" s="18" t="s">
        <v>522</v>
      </c>
      <c r="D131" s="19">
        <f>D132</f>
        <v>400000</v>
      </c>
      <c r="E131" s="20">
        <f>E132</f>
        <v>299809</v>
      </c>
      <c r="F131" s="31">
        <f t="shared" ref="F131:F154" si="16">E131/D131</f>
        <v>0.74952249999999998</v>
      </c>
      <c r="G131" s="22"/>
    </row>
    <row r="132" spans="2:7" s="6" customFormat="1" ht="147" customHeight="1" x14ac:dyDescent="0.25">
      <c r="B132" s="25" t="s">
        <v>521</v>
      </c>
      <c r="C132" s="26" t="s">
        <v>523</v>
      </c>
      <c r="D132" s="27">
        <v>400000</v>
      </c>
      <c r="E132" s="28">
        <v>299809</v>
      </c>
      <c r="F132" s="31">
        <f t="shared" si="16"/>
        <v>0.74952249999999998</v>
      </c>
      <c r="G132" s="22"/>
    </row>
    <row r="133" spans="2:7" s="6" customFormat="1" ht="28.5" hidden="1" x14ac:dyDescent="0.25">
      <c r="B133" s="17" t="s">
        <v>94</v>
      </c>
      <c r="C133" s="18" t="s">
        <v>351</v>
      </c>
      <c r="D133" s="19">
        <f>D134</f>
        <v>0</v>
      </c>
      <c r="E133" s="20">
        <f>E134</f>
        <v>0</v>
      </c>
      <c r="F133" s="29" t="e">
        <f t="shared" si="16"/>
        <v>#DIV/0!</v>
      </c>
      <c r="G133" s="22"/>
    </row>
    <row r="134" spans="2:7" s="6" customFormat="1" ht="51" hidden="1" x14ac:dyDescent="0.25">
      <c r="B134" s="25" t="s">
        <v>95</v>
      </c>
      <c r="C134" s="26" t="s">
        <v>352</v>
      </c>
      <c r="D134" s="27">
        <f>D135</f>
        <v>0</v>
      </c>
      <c r="E134" s="28">
        <f>E135</f>
        <v>0</v>
      </c>
      <c r="F134" s="29" t="e">
        <f t="shared" si="16"/>
        <v>#DIV/0!</v>
      </c>
      <c r="G134" s="22"/>
    </row>
    <row r="135" spans="2:7" s="6" customFormat="1" ht="63.75" hidden="1" x14ac:dyDescent="0.25">
      <c r="B135" s="25" t="s">
        <v>96</v>
      </c>
      <c r="C135" s="26" t="s">
        <v>353</v>
      </c>
      <c r="D135" s="27">
        <v>0</v>
      </c>
      <c r="E135" s="28">
        <v>0</v>
      </c>
      <c r="F135" s="29" t="e">
        <f t="shared" si="16"/>
        <v>#DIV/0!</v>
      </c>
      <c r="G135" s="22"/>
    </row>
    <row r="136" spans="2:7" s="6" customFormat="1" ht="102" hidden="1" x14ac:dyDescent="0.25">
      <c r="B136" s="17" t="s">
        <v>97</v>
      </c>
      <c r="C136" s="18" t="s">
        <v>354</v>
      </c>
      <c r="D136" s="50">
        <f>D137</f>
        <v>0</v>
      </c>
      <c r="E136" s="51">
        <f>E137</f>
        <v>0</v>
      </c>
      <c r="F136" s="29" t="e">
        <f t="shared" si="16"/>
        <v>#DIV/0!</v>
      </c>
      <c r="G136" s="22"/>
    </row>
    <row r="137" spans="2:7" s="6" customFormat="1" ht="30" hidden="1" x14ac:dyDescent="0.25">
      <c r="B137" s="25" t="s">
        <v>98</v>
      </c>
      <c r="C137" s="26" t="s">
        <v>355</v>
      </c>
      <c r="D137" s="27">
        <v>0</v>
      </c>
      <c r="E137" s="28">
        <v>0</v>
      </c>
      <c r="F137" s="29" t="e">
        <f t="shared" si="16"/>
        <v>#DIV/0!</v>
      </c>
      <c r="G137" s="22"/>
    </row>
    <row r="138" spans="2:7" s="39" customFormat="1" ht="51" hidden="1" x14ac:dyDescent="0.2">
      <c r="B138" s="17" t="s">
        <v>99</v>
      </c>
      <c r="C138" s="18" t="s">
        <v>356</v>
      </c>
      <c r="D138" s="52">
        <v>0</v>
      </c>
      <c r="E138" s="20">
        <v>0</v>
      </c>
      <c r="F138" s="29" t="e">
        <f t="shared" si="16"/>
        <v>#DIV/0!</v>
      </c>
      <c r="G138" s="36"/>
    </row>
    <row r="139" spans="2:7" s="39" customFormat="1" ht="27" hidden="1" customHeight="1" x14ac:dyDescent="0.2">
      <c r="B139" s="17" t="s">
        <v>274</v>
      </c>
      <c r="C139" s="18" t="s">
        <v>357</v>
      </c>
      <c r="D139" s="52">
        <f>D140</f>
        <v>0</v>
      </c>
      <c r="E139" s="20">
        <f>E140</f>
        <v>0</v>
      </c>
      <c r="F139" s="29" t="e">
        <f t="shared" si="16"/>
        <v>#DIV/0!</v>
      </c>
      <c r="G139" s="36"/>
    </row>
    <row r="140" spans="2:7" s="6" customFormat="1" ht="26.25" hidden="1" customHeight="1" x14ac:dyDescent="0.25">
      <c r="B140" s="25" t="s">
        <v>275</v>
      </c>
      <c r="C140" s="26" t="s">
        <v>358</v>
      </c>
      <c r="D140" s="53">
        <v>0</v>
      </c>
      <c r="E140" s="28">
        <v>0</v>
      </c>
      <c r="F140" s="29" t="e">
        <f t="shared" si="16"/>
        <v>#DIV/0!</v>
      </c>
      <c r="G140" s="22"/>
    </row>
    <row r="141" spans="2:7" s="6" customFormat="1" ht="38.25" hidden="1" x14ac:dyDescent="0.25">
      <c r="B141" s="17" t="s">
        <v>100</v>
      </c>
      <c r="C141" s="18" t="s">
        <v>359</v>
      </c>
      <c r="D141" s="19">
        <f>D142</f>
        <v>0</v>
      </c>
      <c r="E141" s="20">
        <f>E142</f>
        <v>0</v>
      </c>
      <c r="F141" s="29" t="e">
        <f t="shared" si="16"/>
        <v>#DIV/0!</v>
      </c>
      <c r="G141" s="22"/>
    </row>
    <row r="142" spans="2:7" s="6" customFormat="1" ht="51" hidden="1" x14ac:dyDescent="0.25">
      <c r="B142" s="25" t="s">
        <v>101</v>
      </c>
      <c r="C142" s="26" t="s">
        <v>360</v>
      </c>
      <c r="D142" s="53">
        <v>0</v>
      </c>
      <c r="E142" s="28">
        <v>0</v>
      </c>
      <c r="F142" s="29" t="e">
        <f t="shared" si="16"/>
        <v>#DIV/0!</v>
      </c>
      <c r="G142" s="22"/>
    </row>
    <row r="143" spans="2:7" s="6" customFormat="1" ht="63.75" hidden="1" x14ac:dyDescent="0.25">
      <c r="B143" s="17" t="s">
        <v>102</v>
      </c>
      <c r="C143" s="18" t="s">
        <v>361</v>
      </c>
      <c r="D143" s="19">
        <f>D144</f>
        <v>0</v>
      </c>
      <c r="E143" s="20">
        <f>E144</f>
        <v>0</v>
      </c>
      <c r="F143" s="29" t="e">
        <f t="shared" si="16"/>
        <v>#DIV/0!</v>
      </c>
      <c r="G143" s="22"/>
    </row>
    <row r="144" spans="2:7" s="6" customFormat="1" ht="63.75" hidden="1" x14ac:dyDescent="0.25">
      <c r="B144" s="25" t="s">
        <v>103</v>
      </c>
      <c r="C144" s="26" t="s">
        <v>362</v>
      </c>
      <c r="D144" s="53">
        <v>0</v>
      </c>
      <c r="E144" s="28">
        <v>0</v>
      </c>
      <c r="F144" s="29" t="e">
        <f t="shared" si="16"/>
        <v>#DIV/0!</v>
      </c>
      <c r="G144" s="22"/>
    </row>
    <row r="145" spans="2:7" s="39" customFormat="1" ht="63.75" hidden="1" x14ac:dyDescent="0.2">
      <c r="B145" s="17" t="s">
        <v>104</v>
      </c>
      <c r="C145" s="18" t="s">
        <v>363</v>
      </c>
      <c r="D145" s="19">
        <v>0</v>
      </c>
      <c r="E145" s="20">
        <v>0</v>
      </c>
      <c r="F145" s="29" t="e">
        <f t="shared" si="16"/>
        <v>#DIV/0!</v>
      </c>
      <c r="G145" s="36"/>
    </row>
    <row r="146" spans="2:7" s="6" customFormat="1" ht="38.25" hidden="1" x14ac:dyDescent="0.25">
      <c r="B146" s="17" t="s">
        <v>105</v>
      </c>
      <c r="C146" s="18" t="s">
        <v>364</v>
      </c>
      <c r="D146" s="19">
        <f>D147</f>
        <v>0</v>
      </c>
      <c r="E146" s="20">
        <f>E147</f>
        <v>0</v>
      </c>
      <c r="F146" s="29" t="e">
        <f t="shared" si="16"/>
        <v>#DIV/0!</v>
      </c>
      <c r="G146" s="22"/>
    </row>
    <row r="147" spans="2:7" s="6" customFormat="1" ht="51" hidden="1" x14ac:dyDescent="0.25">
      <c r="B147" s="25" t="s">
        <v>106</v>
      </c>
      <c r="C147" s="26" t="s">
        <v>365</v>
      </c>
      <c r="D147" s="27">
        <v>0</v>
      </c>
      <c r="E147" s="28">
        <v>0</v>
      </c>
      <c r="F147" s="29" t="e">
        <f t="shared" si="16"/>
        <v>#DIV/0!</v>
      </c>
      <c r="G147" s="22"/>
    </row>
    <row r="148" spans="2:7" s="6" customFormat="1" ht="28.5" hidden="1" x14ac:dyDescent="0.25">
      <c r="B148" s="17" t="s">
        <v>107</v>
      </c>
      <c r="C148" s="18" t="s">
        <v>366</v>
      </c>
      <c r="D148" s="19">
        <f>D149</f>
        <v>0</v>
      </c>
      <c r="E148" s="20">
        <f>E149</f>
        <v>0</v>
      </c>
      <c r="F148" s="29" t="e">
        <f t="shared" si="16"/>
        <v>#DIV/0!</v>
      </c>
      <c r="G148" s="22"/>
    </row>
    <row r="149" spans="2:7" s="6" customFormat="1" ht="38.25" hidden="1" x14ac:dyDescent="0.25">
      <c r="B149" s="25" t="s">
        <v>108</v>
      </c>
      <c r="C149" s="26" t="s">
        <v>367</v>
      </c>
      <c r="D149" s="27">
        <v>0</v>
      </c>
      <c r="E149" s="28">
        <v>0</v>
      </c>
      <c r="F149" s="29" t="e">
        <f t="shared" si="16"/>
        <v>#DIV/0!</v>
      </c>
      <c r="G149" s="22"/>
    </row>
    <row r="150" spans="2:7" s="6" customFormat="1" ht="28.5" x14ac:dyDescent="0.25">
      <c r="B150" s="17" t="s">
        <v>109</v>
      </c>
      <c r="C150" s="18" t="s">
        <v>368</v>
      </c>
      <c r="D150" s="19">
        <f>D151+D153</f>
        <v>500000</v>
      </c>
      <c r="E150" s="20">
        <f>E151+E153</f>
        <v>4766.5400000000373</v>
      </c>
      <c r="F150" s="29">
        <f t="shared" si="16"/>
        <v>9.5330800000000739E-3</v>
      </c>
      <c r="G150" s="22"/>
    </row>
    <row r="151" spans="2:7" s="6" customFormat="1" ht="30" x14ac:dyDescent="0.25">
      <c r="B151" s="25" t="s">
        <v>110</v>
      </c>
      <c r="C151" s="26" t="s">
        <v>369</v>
      </c>
      <c r="D151" s="27">
        <f>D152</f>
        <v>0</v>
      </c>
      <c r="E151" s="28">
        <f>E152</f>
        <v>-387458.35</v>
      </c>
      <c r="F151" s="31" t="e">
        <f t="shared" si="16"/>
        <v>#DIV/0!</v>
      </c>
      <c r="G151" s="22"/>
    </row>
    <row r="152" spans="2:7" s="6" customFormat="1" ht="30" x14ac:dyDescent="0.25">
      <c r="B152" s="25" t="s">
        <v>111</v>
      </c>
      <c r="C152" s="26" t="s">
        <v>370</v>
      </c>
      <c r="D152" s="27">
        <v>0</v>
      </c>
      <c r="E152" s="28">
        <v>-387458.35</v>
      </c>
      <c r="F152" s="31" t="e">
        <f t="shared" si="16"/>
        <v>#DIV/0!</v>
      </c>
      <c r="G152" s="22"/>
    </row>
    <row r="153" spans="2:7" s="6" customFormat="1" ht="30" x14ac:dyDescent="0.25">
      <c r="B153" s="25" t="s">
        <v>112</v>
      </c>
      <c r="C153" s="26" t="s">
        <v>371</v>
      </c>
      <c r="D153" s="27">
        <f>D154</f>
        <v>500000</v>
      </c>
      <c r="E153" s="28">
        <f>E154</f>
        <v>392224.89</v>
      </c>
      <c r="F153" s="29">
        <f t="shared" si="16"/>
        <v>0.78444977999999999</v>
      </c>
      <c r="G153" s="22"/>
    </row>
    <row r="154" spans="2:7" s="6" customFormat="1" ht="30" x14ac:dyDescent="0.25">
      <c r="B154" s="25" t="s">
        <v>113</v>
      </c>
      <c r="C154" s="26" t="s">
        <v>372</v>
      </c>
      <c r="D154" s="27">
        <v>500000</v>
      </c>
      <c r="E154" s="28">
        <v>392224.89</v>
      </c>
      <c r="F154" s="29">
        <f t="shared" si="16"/>
        <v>0.78444977999999999</v>
      </c>
      <c r="G154" s="22"/>
    </row>
    <row r="155" spans="2:7" s="6" customFormat="1" ht="28.5" x14ac:dyDescent="0.25">
      <c r="B155" s="17" t="s">
        <v>114</v>
      </c>
      <c r="C155" s="18" t="s">
        <v>373</v>
      </c>
      <c r="D155" s="40">
        <f>D156+D231+D238</f>
        <v>708720615.69000018</v>
      </c>
      <c r="E155" s="41">
        <f>E156+E231+E238+E236</f>
        <v>692850996.75</v>
      </c>
      <c r="F155" s="24">
        <f t="shared" ref="F155:F160" si="17">E155/D155</f>
        <v>0.97760807490473556</v>
      </c>
      <c r="G155" s="22"/>
    </row>
    <row r="156" spans="2:7" s="6" customFormat="1" ht="38.25" x14ac:dyDescent="0.25">
      <c r="B156" s="17" t="s">
        <v>115</v>
      </c>
      <c r="C156" s="18" t="s">
        <v>374</v>
      </c>
      <c r="D156" s="19">
        <f>D157+D163+D200+D220</f>
        <v>702455527.62000012</v>
      </c>
      <c r="E156" s="20">
        <f>E157+E163+E200+E220</f>
        <v>691746318.47000003</v>
      </c>
      <c r="F156" s="33">
        <f t="shared" si="17"/>
        <v>0.98475460904082546</v>
      </c>
      <c r="G156" s="22"/>
    </row>
    <row r="157" spans="2:7" s="47" customFormat="1" ht="27" customHeight="1" x14ac:dyDescent="0.25">
      <c r="B157" s="54" t="s">
        <v>116</v>
      </c>
      <c r="C157" s="55" t="s">
        <v>375</v>
      </c>
      <c r="D157" s="56">
        <f>D158+D161</f>
        <v>15842422.75</v>
      </c>
      <c r="E157" s="57">
        <f>E158+E161</f>
        <v>15842422.75</v>
      </c>
      <c r="F157" s="58">
        <f t="shared" si="17"/>
        <v>1</v>
      </c>
      <c r="G157" s="49"/>
    </row>
    <row r="158" spans="2:7" s="6" customFormat="1" ht="28.5" x14ac:dyDescent="0.25">
      <c r="B158" s="17" t="s">
        <v>117</v>
      </c>
      <c r="C158" s="18" t="s">
        <v>539</v>
      </c>
      <c r="D158" s="19">
        <f>D159+D160</f>
        <v>7076160</v>
      </c>
      <c r="E158" s="20">
        <f>E159+E160</f>
        <v>7076160</v>
      </c>
      <c r="F158" s="58">
        <f t="shared" si="17"/>
        <v>1</v>
      </c>
      <c r="G158" s="22"/>
    </row>
    <row r="159" spans="2:7" s="6" customFormat="1" ht="30" x14ac:dyDescent="0.25">
      <c r="B159" s="25" t="s">
        <v>118</v>
      </c>
      <c r="C159" s="26" t="s">
        <v>376</v>
      </c>
      <c r="D159" s="27">
        <v>0</v>
      </c>
      <c r="E159" s="28">
        <v>0</v>
      </c>
      <c r="F159" s="37" t="e">
        <f t="shared" si="17"/>
        <v>#DIV/0!</v>
      </c>
      <c r="G159" s="22"/>
    </row>
    <row r="160" spans="2:7" s="6" customFormat="1" ht="30.75" customHeight="1" x14ac:dyDescent="0.25">
      <c r="B160" s="32" t="s">
        <v>537</v>
      </c>
      <c r="C160" s="26" t="s">
        <v>538</v>
      </c>
      <c r="D160" s="358">
        <v>7076160</v>
      </c>
      <c r="E160" s="359">
        <v>7076160</v>
      </c>
      <c r="F160" s="60">
        <f t="shared" si="17"/>
        <v>1</v>
      </c>
      <c r="G160" s="22"/>
    </row>
    <row r="161" spans="2:7" s="6" customFormat="1" ht="28.5" x14ac:dyDescent="0.25">
      <c r="B161" s="17" t="s">
        <v>471</v>
      </c>
      <c r="C161" s="18" t="s">
        <v>472</v>
      </c>
      <c r="D161" s="19">
        <f>D162</f>
        <v>8766262.75</v>
      </c>
      <c r="E161" s="20">
        <f>E162</f>
        <v>8766262.75</v>
      </c>
      <c r="F161" s="385">
        <f>F162</f>
        <v>1</v>
      </c>
      <c r="G161" s="22"/>
    </row>
    <row r="162" spans="2:7" s="6" customFormat="1" ht="30" x14ac:dyDescent="0.25">
      <c r="B162" s="25" t="s">
        <v>473</v>
      </c>
      <c r="C162" s="26" t="s">
        <v>491</v>
      </c>
      <c r="D162" s="27">
        <v>8766262.75</v>
      </c>
      <c r="E162" s="28">
        <v>8766262.75</v>
      </c>
      <c r="F162" s="29">
        <f>E162/D162</f>
        <v>1</v>
      </c>
      <c r="G162" s="22"/>
    </row>
    <row r="163" spans="2:7" s="47" customFormat="1" ht="27" customHeight="1" x14ac:dyDescent="0.25">
      <c r="B163" s="54" t="s">
        <v>119</v>
      </c>
      <c r="C163" s="55" t="s">
        <v>377</v>
      </c>
      <c r="D163" s="78">
        <f>D166+D168+D170+D172+D174+D176+D178+D180+D184+D186+D188+D190+D196+D198+D182+D194+D192</f>
        <v>79914147.800000012</v>
      </c>
      <c r="E163" s="57">
        <f>E170+E172+E176+E180+E184+E188+E190+E196+E198+E166+E168+E182+E174+E178+E186+E194</f>
        <v>72967807.519999996</v>
      </c>
      <c r="F163" s="59">
        <f>E163/D163</f>
        <v>0.91307746536464951</v>
      </c>
      <c r="G163" s="49"/>
    </row>
    <row r="164" spans="2:7" s="6" customFormat="1" ht="38.25" hidden="1" x14ac:dyDescent="0.25">
      <c r="B164" s="17" t="s">
        <v>120</v>
      </c>
      <c r="C164" s="18" t="s">
        <v>378</v>
      </c>
      <c r="D164" s="19">
        <f>D165</f>
        <v>0</v>
      </c>
      <c r="E164" s="20">
        <f>E165</f>
        <v>0</v>
      </c>
      <c r="F164" s="24">
        <v>0</v>
      </c>
      <c r="G164" s="22"/>
    </row>
    <row r="165" spans="2:7" s="6" customFormat="1" ht="44.25" hidden="1" customHeight="1" x14ac:dyDescent="0.25">
      <c r="B165" s="25" t="s">
        <v>121</v>
      </c>
      <c r="C165" s="26" t="s">
        <v>379</v>
      </c>
      <c r="D165" s="27">
        <v>0</v>
      </c>
      <c r="E165" s="28">
        <v>0</v>
      </c>
      <c r="F165" s="30">
        <v>0</v>
      </c>
      <c r="G165" s="22"/>
    </row>
    <row r="166" spans="2:7" s="39" customFormat="1" ht="30" customHeight="1" x14ac:dyDescent="0.2">
      <c r="B166" s="17" t="s">
        <v>276</v>
      </c>
      <c r="C166" s="18" t="s">
        <v>380</v>
      </c>
      <c r="D166" s="19">
        <f>D167</f>
        <v>0</v>
      </c>
      <c r="E166" s="20">
        <f>E167</f>
        <v>0</v>
      </c>
      <c r="F166" s="21">
        <f>F167</f>
        <v>0</v>
      </c>
      <c r="G166" s="36"/>
    </row>
    <row r="167" spans="2:7" s="6" customFormat="1" ht="27" customHeight="1" x14ac:dyDescent="0.25">
      <c r="B167" s="25" t="s">
        <v>277</v>
      </c>
      <c r="C167" s="26" t="s">
        <v>381</v>
      </c>
      <c r="D167" s="27">
        <v>0</v>
      </c>
      <c r="E167" s="28">
        <v>0</v>
      </c>
      <c r="F167" s="29">
        <v>0</v>
      </c>
      <c r="G167" s="22"/>
    </row>
    <row r="168" spans="2:7" s="6" customFormat="1" ht="24" customHeight="1" x14ac:dyDescent="0.25">
      <c r="B168" s="17" t="s">
        <v>122</v>
      </c>
      <c r="C168" s="18" t="s">
        <v>382</v>
      </c>
      <c r="D168" s="19">
        <f>D169</f>
        <v>0</v>
      </c>
      <c r="E168" s="20">
        <f>E169</f>
        <v>0</v>
      </c>
      <c r="F168" s="29">
        <f>F169</f>
        <v>0</v>
      </c>
      <c r="G168" s="22"/>
    </row>
    <row r="169" spans="2:7" s="6" customFormat="1" ht="27" customHeight="1" x14ac:dyDescent="0.25">
      <c r="B169" s="25" t="s">
        <v>122</v>
      </c>
      <c r="C169" s="26" t="s">
        <v>383</v>
      </c>
      <c r="D169" s="27">
        <v>0</v>
      </c>
      <c r="E169" s="28">
        <v>0</v>
      </c>
      <c r="F169" s="30">
        <v>0</v>
      </c>
      <c r="G169" s="22"/>
    </row>
    <row r="170" spans="2:7" s="47" customFormat="1" ht="51.75" customHeight="1" x14ac:dyDescent="0.25">
      <c r="B170" s="54" t="s">
        <v>123</v>
      </c>
      <c r="C170" s="55" t="s">
        <v>501</v>
      </c>
      <c r="D170" s="56">
        <f>D171</f>
        <v>0</v>
      </c>
      <c r="E170" s="57">
        <f>E171</f>
        <v>0</v>
      </c>
      <c r="F170" s="60">
        <f>F171</f>
        <v>0</v>
      </c>
      <c r="G170" s="49"/>
    </row>
    <row r="171" spans="2:7" s="47" customFormat="1" ht="42.75" customHeight="1" x14ac:dyDescent="0.25">
      <c r="B171" s="61" t="s">
        <v>123</v>
      </c>
      <c r="C171" s="62" t="s">
        <v>502</v>
      </c>
      <c r="D171" s="63">
        <v>0</v>
      </c>
      <c r="E171" s="64">
        <v>0</v>
      </c>
      <c r="F171" s="60">
        <v>0</v>
      </c>
      <c r="G171" s="49"/>
    </row>
    <row r="172" spans="2:7" s="42" customFormat="1" ht="48.75" customHeight="1" x14ac:dyDescent="0.2">
      <c r="B172" s="65" t="s">
        <v>524</v>
      </c>
      <c r="C172" s="55" t="s">
        <v>526</v>
      </c>
      <c r="D172" s="56">
        <f>D173</f>
        <v>700000</v>
      </c>
      <c r="E172" s="57">
        <f>E173</f>
        <v>700000</v>
      </c>
      <c r="F172" s="58">
        <v>0</v>
      </c>
      <c r="G172" s="46"/>
    </row>
    <row r="173" spans="2:7" s="47" customFormat="1" ht="54.75" customHeight="1" x14ac:dyDescent="0.25">
      <c r="B173" s="48" t="s">
        <v>525</v>
      </c>
      <c r="C173" s="62" t="s">
        <v>527</v>
      </c>
      <c r="D173" s="63">
        <v>700000</v>
      </c>
      <c r="E173" s="64">
        <v>700000</v>
      </c>
      <c r="F173" s="60">
        <v>0</v>
      </c>
      <c r="G173" s="49"/>
    </row>
    <row r="174" spans="2:7" s="47" customFormat="1" ht="86.25" customHeight="1" x14ac:dyDescent="0.25">
      <c r="B174" s="66" t="s">
        <v>496</v>
      </c>
      <c r="C174" s="67" t="s">
        <v>540</v>
      </c>
      <c r="D174" s="68">
        <f>D175</f>
        <v>4222621.26</v>
      </c>
      <c r="E174" s="69">
        <f>E175</f>
        <v>4222621.26</v>
      </c>
      <c r="F174" s="59">
        <f t="shared" ref="F174:F175" si="18">E174/D174</f>
        <v>1</v>
      </c>
      <c r="G174" s="49"/>
    </row>
    <row r="175" spans="2:7" s="47" customFormat="1" ht="95.25" customHeight="1" x14ac:dyDescent="0.25">
      <c r="B175" s="70" t="s">
        <v>497</v>
      </c>
      <c r="C175" s="89" t="s">
        <v>541</v>
      </c>
      <c r="D175" s="72">
        <v>4222621.26</v>
      </c>
      <c r="E175" s="73">
        <v>4222621.26</v>
      </c>
      <c r="F175" s="350">
        <f t="shared" si="18"/>
        <v>1</v>
      </c>
      <c r="G175" s="49"/>
    </row>
    <row r="176" spans="2:7" s="42" customFormat="1" ht="50.25" customHeight="1" x14ac:dyDescent="0.2">
      <c r="B176" s="43" t="s">
        <v>429</v>
      </c>
      <c r="C176" s="74" t="s">
        <v>432</v>
      </c>
      <c r="D176" s="56">
        <f>D177</f>
        <v>0</v>
      </c>
      <c r="E176" s="57">
        <f>E177</f>
        <v>0</v>
      </c>
      <c r="F176" s="58">
        <v>0</v>
      </c>
      <c r="G176" s="46"/>
    </row>
    <row r="177" spans="2:7" s="47" customFormat="1" ht="50.25" customHeight="1" x14ac:dyDescent="0.25">
      <c r="B177" s="48" t="s">
        <v>428</v>
      </c>
      <c r="C177" s="75" t="s">
        <v>433</v>
      </c>
      <c r="D177" s="63">
        <v>0</v>
      </c>
      <c r="E177" s="64">
        <v>0</v>
      </c>
      <c r="F177" s="60">
        <v>0</v>
      </c>
      <c r="G177" s="49"/>
    </row>
    <row r="178" spans="2:7" s="47" customFormat="1" ht="90.75" customHeight="1" x14ac:dyDescent="0.25">
      <c r="B178" s="76" t="s">
        <v>498</v>
      </c>
      <c r="C178" s="77" t="s">
        <v>499</v>
      </c>
      <c r="D178" s="78">
        <f>D179</f>
        <v>6010142.2000000002</v>
      </c>
      <c r="E178" s="79">
        <f>E179</f>
        <v>6010142.2000000002</v>
      </c>
      <c r="F178" s="59">
        <f t="shared" ref="F178:F179" si="19">E178/D178</f>
        <v>1</v>
      </c>
      <c r="G178" s="49"/>
    </row>
    <row r="179" spans="2:7" s="47" customFormat="1" ht="93" customHeight="1" x14ac:dyDescent="0.25">
      <c r="B179" s="80" t="s">
        <v>498</v>
      </c>
      <c r="C179" s="71" t="s">
        <v>500</v>
      </c>
      <c r="D179" s="81">
        <v>6010142.2000000002</v>
      </c>
      <c r="E179" s="82">
        <v>6010142.2000000002</v>
      </c>
      <c r="F179" s="350">
        <f t="shared" si="19"/>
        <v>1</v>
      </c>
      <c r="G179" s="49"/>
    </row>
    <row r="180" spans="2:7" s="42" customFormat="1" ht="63.75" customHeight="1" x14ac:dyDescent="0.2">
      <c r="B180" s="83" t="s">
        <v>430</v>
      </c>
      <c r="C180" s="84" t="s">
        <v>434</v>
      </c>
      <c r="D180" s="56">
        <f>D181</f>
        <v>0</v>
      </c>
      <c r="E180" s="57">
        <f>E181</f>
        <v>0</v>
      </c>
      <c r="F180" s="88" t="e">
        <f t="shared" ref="F180:F181" si="20">E180/D180</f>
        <v>#DIV/0!</v>
      </c>
      <c r="G180" s="46"/>
    </row>
    <row r="181" spans="2:7" s="47" customFormat="1" ht="66" customHeight="1" x14ac:dyDescent="0.25">
      <c r="B181" s="61" t="s">
        <v>431</v>
      </c>
      <c r="C181" s="62" t="s">
        <v>435</v>
      </c>
      <c r="D181" s="63">
        <v>0</v>
      </c>
      <c r="E181" s="64">
        <v>0</v>
      </c>
      <c r="F181" s="88" t="e">
        <f t="shared" si="20"/>
        <v>#DIV/0!</v>
      </c>
      <c r="G181" s="49"/>
    </row>
    <row r="182" spans="2:7" s="42" customFormat="1" ht="41.25" customHeight="1" x14ac:dyDescent="0.2">
      <c r="B182" s="85" t="s">
        <v>492</v>
      </c>
      <c r="C182" s="55" t="s">
        <v>494</v>
      </c>
      <c r="D182" s="56">
        <f>D183</f>
        <v>0</v>
      </c>
      <c r="E182" s="57">
        <f>E183</f>
        <v>0</v>
      </c>
      <c r="F182" s="351" t="e">
        <f t="shared" ref="F182:F183" si="21">E182/D182</f>
        <v>#DIV/0!</v>
      </c>
      <c r="G182" s="46"/>
    </row>
    <row r="183" spans="2:7" s="47" customFormat="1" ht="39.75" customHeight="1" x14ac:dyDescent="0.25">
      <c r="B183" s="87" t="s">
        <v>493</v>
      </c>
      <c r="C183" s="62" t="s">
        <v>494</v>
      </c>
      <c r="D183" s="63">
        <v>0</v>
      </c>
      <c r="E183" s="64">
        <v>0</v>
      </c>
      <c r="F183" s="88" t="e">
        <f t="shared" si="21"/>
        <v>#DIV/0!</v>
      </c>
      <c r="G183" s="49"/>
    </row>
    <row r="184" spans="2:7" s="42" customFormat="1" ht="55.5" customHeight="1" x14ac:dyDescent="0.2">
      <c r="B184" s="386" t="s">
        <v>446</v>
      </c>
      <c r="C184" s="55" t="s">
        <v>447</v>
      </c>
      <c r="D184" s="56">
        <f>D185</f>
        <v>10838105.98</v>
      </c>
      <c r="E184" s="57">
        <f>E185</f>
        <v>8412187.7400000002</v>
      </c>
      <c r="F184" s="351">
        <f>E184/D184</f>
        <v>0.77616769530795826</v>
      </c>
      <c r="G184" s="46"/>
    </row>
    <row r="185" spans="2:7" s="47" customFormat="1" ht="51" x14ac:dyDescent="0.25">
      <c r="B185" s="387" t="s">
        <v>446</v>
      </c>
      <c r="C185" s="62" t="s">
        <v>448</v>
      </c>
      <c r="D185" s="63">
        <v>10838105.98</v>
      </c>
      <c r="E185" s="64">
        <v>8412187.7400000002</v>
      </c>
      <c r="F185" s="88">
        <f>E185/D185</f>
        <v>0.77616769530795826</v>
      </c>
      <c r="G185" s="49"/>
    </row>
    <row r="186" spans="2:7" s="47" customFormat="1" ht="51.75" x14ac:dyDescent="0.25">
      <c r="B186" s="354" t="s">
        <v>503</v>
      </c>
      <c r="C186" s="355" t="s">
        <v>505</v>
      </c>
      <c r="D186" s="78">
        <f>D187</f>
        <v>0</v>
      </c>
      <c r="E186" s="79">
        <f>E187</f>
        <v>0</v>
      </c>
      <c r="F186" s="352" t="e">
        <f>F187</f>
        <v>#DIV/0!</v>
      </c>
      <c r="G186" s="49"/>
    </row>
    <row r="187" spans="2:7" s="47" customFormat="1" ht="51.75" x14ac:dyDescent="0.25">
      <c r="B187" s="356" t="s">
        <v>504</v>
      </c>
      <c r="C187" s="357" t="s">
        <v>506</v>
      </c>
      <c r="D187" s="81">
        <v>0</v>
      </c>
      <c r="E187" s="82">
        <v>0</v>
      </c>
      <c r="F187" s="353" t="e">
        <f>E187/D187</f>
        <v>#DIV/0!</v>
      </c>
      <c r="G187" s="49"/>
    </row>
    <row r="188" spans="2:7" s="47" customFormat="1" ht="39.75" customHeight="1" x14ac:dyDescent="0.25">
      <c r="B188" s="54" t="s">
        <v>124</v>
      </c>
      <c r="C188" s="55" t="s">
        <v>384</v>
      </c>
      <c r="D188" s="56">
        <f>D189</f>
        <v>1627549.41</v>
      </c>
      <c r="E188" s="57">
        <f>E189</f>
        <v>1627549.41</v>
      </c>
      <c r="F188" s="388">
        <f>F189</f>
        <v>1</v>
      </c>
      <c r="G188" s="49"/>
    </row>
    <row r="189" spans="2:7" s="47" customFormat="1" ht="26.25" customHeight="1" x14ac:dyDescent="0.25">
      <c r="B189" s="61" t="s">
        <v>125</v>
      </c>
      <c r="C189" s="62" t="s">
        <v>385</v>
      </c>
      <c r="D189" s="63">
        <v>1627549.41</v>
      </c>
      <c r="E189" s="64">
        <v>1627549.41</v>
      </c>
      <c r="F189" s="88">
        <f>E189/D189</f>
        <v>1</v>
      </c>
      <c r="G189" s="49"/>
    </row>
    <row r="190" spans="2:7" s="47" customFormat="1" ht="24.75" customHeight="1" x14ac:dyDescent="0.25">
      <c r="B190" s="54" t="s">
        <v>126</v>
      </c>
      <c r="C190" s="55" t="s">
        <v>445</v>
      </c>
      <c r="D190" s="56">
        <f>D191</f>
        <v>197890.41</v>
      </c>
      <c r="E190" s="57">
        <f>E191</f>
        <v>197890.41</v>
      </c>
      <c r="F190" s="86">
        <f t="shared" ref="F190:F197" si="22">E190/D190</f>
        <v>1</v>
      </c>
      <c r="G190" s="49"/>
    </row>
    <row r="191" spans="2:7" s="47" customFormat="1" ht="31.5" customHeight="1" x14ac:dyDescent="0.25">
      <c r="B191" s="61" t="s">
        <v>127</v>
      </c>
      <c r="C191" s="62" t="s">
        <v>444</v>
      </c>
      <c r="D191" s="63">
        <v>197890.41</v>
      </c>
      <c r="E191" s="64">
        <v>197890.41</v>
      </c>
      <c r="F191" s="389">
        <f t="shared" si="22"/>
        <v>1</v>
      </c>
      <c r="G191" s="49"/>
    </row>
    <row r="192" spans="2:7" s="42" customFormat="1" ht="47.25" customHeight="1" x14ac:dyDescent="0.2">
      <c r="B192" s="390" t="s">
        <v>558</v>
      </c>
      <c r="C192" s="391" t="s">
        <v>556</v>
      </c>
      <c r="D192" s="392">
        <f>D193</f>
        <v>0</v>
      </c>
      <c r="E192" s="393">
        <f>E193</f>
        <v>0</v>
      </c>
      <c r="F192" s="86" t="e">
        <f t="shared" si="22"/>
        <v>#DIV/0!</v>
      </c>
      <c r="G192" s="46"/>
    </row>
    <row r="193" spans="2:7" s="47" customFormat="1" ht="41.25" customHeight="1" x14ac:dyDescent="0.25">
      <c r="B193" s="394" t="s">
        <v>559</v>
      </c>
      <c r="C193" s="395" t="s">
        <v>557</v>
      </c>
      <c r="D193" s="396">
        <v>0</v>
      </c>
      <c r="E193" s="397">
        <v>0</v>
      </c>
      <c r="F193" s="389" t="e">
        <f t="shared" si="22"/>
        <v>#DIV/0!</v>
      </c>
      <c r="G193" s="49"/>
    </row>
    <row r="194" spans="2:7" s="42" customFormat="1" ht="36.75" customHeight="1" x14ac:dyDescent="0.2">
      <c r="B194" s="398" t="s">
        <v>514</v>
      </c>
      <c r="C194" s="399" t="s">
        <v>516</v>
      </c>
      <c r="D194" s="78">
        <f>D195</f>
        <v>1008113.04</v>
      </c>
      <c r="E194" s="79">
        <f>E195</f>
        <v>0</v>
      </c>
      <c r="F194" s="86">
        <f t="shared" si="22"/>
        <v>0</v>
      </c>
      <c r="G194" s="46"/>
    </row>
    <row r="195" spans="2:7" s="47" customFormat="1" ht="39.75" customHeight="1" x14ac:dyDescent="0.25">
      <c r="B195" s="400" t="s">
        <v>515</v>
      </c>
      <c r="C195" s="401" t="s">
        <v>517</v>
      </c>
      <c r="D195" s="81">
        <v>1008113.04</v>
      </c>
      <c r="E195" s="82">
        <v>0</v>
      </c>
      <c r="F195" s="389">
        <f t="shared" si="22"/>
        <v>0</v>
      </c>
      <c r="G195" s="49"/>
    </row>
    <row r="196" spans="2:7" s="47" customFormat="1" ht="51" x14ac:dyDescent="0.25">
      <c r="B196" s="54" t="s">
        <v>128</v>
      </c>
      <c r="C196" s="55" t="s">
        <v>386</v>
      </c>
      <c r="D196" s="56">
        <f>D197</f>
        <v>7683608.71</v>
      </c>
      <c r="E196" s="57">
        <f>E197</f>
        <v>7683608.71</v>
      </c>
      <c r="F196" s="86">
        <f>F197</f>
        <v>1</v>
      </c>
      <c r="G196" s="49"/>
    </row>
    <row r="197" spans="2:7" s="47" customFormat="1" ht="55.5" customHeight="1" x14ac:dyDescent="0.25">
      <c r="B197" s="61" t="s">
        <v>129</v>
      </c>
      <c r="C197" s="62" t="s">
        <v>387</v>
      </c>
      <c r="D197" s="63">
        <v>7683608.71</v>
      </c>
      <c r="E197" s="64">
        <v>7683608.71</v>
      </c>
      <c r="F197" s="389">
        <f t="shared" si="22"/>
        <v>1</v>
      </c>
      <c r="G197" s="49"/>
    </row>
    <row r="198" spans="2:7" s="47" customFormat="1" ht="16.5" customHeight="1" x14ac:dyDescent="0.25">
      <c r="B198" s="54" t="s">
        <v>130</v>
      </c>
      <c r="C198" s="55" t="s">
        <v>388</v>
      </c>
      <c r="D198" s="56">
        <f>D199</f>
        <v>47626116.789999999</v>
      </c>
      <c r="E198" s="57">
        <f>E199</f>
        <v>44113807.789999999</v>
      </c>
      <c r="F198" s="58">
        <f>F199</f>
        <v>0.92625245901346553</v>
      </c>
      <c r="G198" s="49"/>
    </row>
    <row r="199" spans="2:7" s="6" customFormat="1" ht="18.75" customHeight="1" x14ac:dyDescent="0.25">
      <c r="B199" s="25" t="s">
        <v>131</v>
      </c>
      <c r="C199" s="26" t="s">
        <v>389</v>
      </c>
      <c r="D199" s="27">
        <v>47626116.789999999</v>
      </c>
      <c r="E199" s="64">
        <v>44113807.789999999</v>
      </c>
      <c r="F199" s="29">
        <f>E199/D199</f>
        <v>0.92625245901346553</v>
      </c>
      <c r="G199" s="22"/>
    </row>
    <row r="200" spans="2:7" s="47" customFormat="1" ht="28.5" x14ac:dyDescent="0.25">
      <c r="B200" s="54" t="s">
        <v>132</v>
      </c>
      <c r="C200" s="55" t="s">
        <v>390</v>
      </c>
      <c r="D200" s="44">
        <f>D201+D203+D205+D207+D209+D211+D213+D216+D218</f>
        <v>504681880.87</v>
      </c>
      <c r="E200" s="45">
        <f>E201+E203+E205+E207+E209+E211+E216+E213+E218</f>
        <v>501888664.12999994</v>
      </c>
      <c r="F200" s="58">
        <f>E200/D200</f>
        <v>0.99446539127740241</v>
      </c>
      <c r="G200" s="49"/>
    </row>
    <row r="201" spans="2:7" s="6" customFormat="1" ht="38.25" x14ac:dyDescent="0.25">
      <c r="B201" s="17" t="s">
        <v>133</v>
      </c>
      <c r="C201" s="18" t="s">
        <v>391</v>
      </c>
      <c r="D201" s="19">
        <f>D202</f>
        <v>502233871.79000002</v>
      </c>
      <c r="E201" s="20">
        <f>E202</f>
        <v>499579258.81999999</v>
      </c>
      <c r="F201" s="24">
        <f>F202</f>
        <v>0.99471438881543617</v>
      </c>
      <c r="G201" s="22"/>
    </row>
    <row r="202" spans="2:7" s="6" customFormat="1" ht="38.25" x14ac:dyDescent="0.25">
      <c r="B202" s="25" t="s">
        <v>134</v>
      </c>
      <c r="C202" s="26" t="s">
        <v>392</v>
      </c>
      <c r="D202" s="27">
        <v>502233871.79000002</v>
      </c>
      <c r="E202" s="28">
        <v>499579258.81999999</v>
      </c>
      <c r="F202" s="29">
        <f>E202/D202</f>
        <v>0.99471438881543617</v>
      </c>
      <c r="G202" s="22"/>
    </row>
    <row r="203" spans="2:7" s="6" customFormat="1" ht="64.5" customHeight="1" x14ac:dyDescent="0.25">
      <c r="B203" s="17" t="s">
        <v>135</v>
      </c>
      <c r="C203" s="18" t="s">
        <v>393</v>
      </c>
      <c r="D203" s="19">
        <f>D204</f>
        <v>1354581.2</v>
      </c>
      <c r="E203" s="20">
        <f>E204</f>
        <v>1227401.1299999999</v>
      </c>
      <c r="F203" s="24">
        <f>F204</f>
        <v>0.90611115081177851</v>
      </c>
      <c r="G203" s="22"/>
    </row>
    <row r="204" spans="2:7" s="6" customFormat="1" ht="76.5" x14ac:dyDescent="0.25">
      <c r="B204" s="25" t="s">
        <v>136</v>
      </c>
      <c r="C204" s="26" t="s">
        <v>394</v>
      </c>
      <c r="D204" s="27">
        <v>1354581.2</v>
      </c>
      <c r="E204" s="28">
        <v>1227401.1299999999</v>
      </c>
      <c r="F204" s="30">
        <f>E204/D204</f>
        <v>0.90611115081177851</v>
      </c>
      <c r="G204" s="22"/>
    </row>
    <row r="205" spans="2:7" s="6" customFormat="1" ht="38.25" x14ac:dyDescent="0.25">
      <c r="B205" s="17" t="s">
        <v>137</v>
      </c>
      <c r="C205" s="18" t="s">
        <v>395</v>
      </c>
      <c r="D205" s="19">
        <f>D206</f>
        <v>1079874.3400000001</v>
      </c>
      <c r="E205" s="20">
        <f>E206</f>
        <v>1079874.3400000001</v>
      </c>
      <c r="F205" s="24">
        <f>F206</f>
        <v>1</v>
      </c>
      <c r="G205" s="22"/>
    </row>
    <row r="206" spans="2:7" s="6" customFormat="1" ht="38.25" x14ac:dyDescent="0.25">
      <c r="B206" s="25" t="s">
        <v>138</v>
      </c>
      <c r="C206" s="26" t="s">
        <v>495</v>
      </c>
      <c r="D206" s="27">
        <v>1079874.3400000001</v>
      </c>
      <c r="E206" s="28">
        <v>1079874.3400000001</v>
      </c>
      <c r="F206" s="29">
        <f>E206/D206</f>
        <v>1</v>
      </c>
      <c r="G206" s="22"/>
    </row>
    <row r="207" spans="2:7" s="6" customFormat="1" ht="51" x14ac:dyDescent="0.25">
      <c r="B207" s="17" t="s">
        <v>139</v>
      </c>
      <c r="C207" s="18" t="s">
        <v>396</v>
      </c>
      <c r="D207" s="19">
        <f>D208</f>
        <v>13553.54</v>
      </c>
      <c r="E207" s="20">
        <f>E208</f>
        <v>2129.84</v>
      </c>
      <c r="F207" s="24">
        <f>F208</f>
        <v>0.15714270957993262</v>
      </c>
      <c r="G207" s="22"/>
    </row>
    <row r="208" spans="2:7" s="6" customFormat="1" ht="63.75" x14ac:dyDescent="0.25">
      <c r="B208" s="25" t="s">
        <v>140</v>
      </c>
      <c r="C208" s="26" t="s">
        <v>397</v>
      </c>
      <c r="D208" s="27">
        <v>13553.54</v>
      </c>
      <c r="E208" s="28">
        <v>2129.84</v>
      </c>
      <c r="F208" s="29">
        <f>E208/D208</f>
        <v>0.15714270957993262</v>
      </c>
      <c r="G208" s="22"/>
    </row>
    <row r="209" spans="2:7" s="6" customFormat="1" ht="93" customHeight="1" x14ac:dyDescent="0.25">
      <c r="B209" s="17" t="s">
        <v>141</v>
      </c>
      <c r="C209" s="18" t="s">
        <v>398</v>
      </c>
      <c r="D209" s="19">
        <f>D210</f>
        <v>0</v>
      </c>
      <c r="E209" s="20">
        <f>E210</f>
        <v>0</v>
      </c>
      <c r="F209" s="38" t="e">
        <f t="shared" ref="F209:F214" si="23">E209/D209</f>
        <v>#DIV/0!</v>
      </c>
      <c r="G209" s="22"/>
    </row>
    <row r="210" spans="2:7" s="6" customFormat="1" ht="79.5" customHeight="1" x14ac:dyDescent="0.25">
      <c r="B210" s="25" t="s">
        <v>141</v>
      </c>
      <c r="C210" s="26" t="s">
        <v>398</v>
      </c>
      <c r="D210" s="27">
        <v>0</v>
      </c>
      <c r="E210" s="28">
        <v>0</v>
      </c>
      <c r="F210" s="31" t="e">
        <f t="shared" si="23"/>
        <v>#DIV/0!</v>
      </c>
      <c r="G210" s="22"/>
    </row>
    <row r="211" spans="2:7" s="6" customFormat="1" ht="50.25" customHeight="1" x14ac:dyDescent="0.25">
      <c r="B211" s="17" t="s">
        <v>142</v>
      </c>
      <c r="C211" s="18" t="s">
        <v>399</v>
      </c>
      <c r="D211" s="19">
        <f>D212</f>
        <v>0</v>
      </c>
      <c r="E211" s="20">
        <f>E212</f>
        <v>0</v>
      </c>
      <c r="F211" s="38" t="e">
        <f t="shared" si="23"/>
        <v>#DIV/0!</v>
      </c>
      <c r="G211" s="22"/>
    </row>
    <row r="212" spans="2:7" s="6" customFormat="1" ht="50.25" customHeight="1" x14ac:dyDescent="0.25">
      <c r="B212" s="25" t="s">
        <v>143</v>
      </c>
      <c r="C212" s="26" t="s">
        <v>400</v>
      </c>
      <c r="D212" s="27">
        <v>0</v>
      </c>
      <c r="E212" s="28">
        <v>0</v>
      </c>
      <c r="F212" s="31" t="e">
        <f t="shared" si="23"/>
        <v>#DIV/0!</v>
      </c>
      <c r="G212" s="22"/>
    </row>
    <row r="213" spans="2:7" s="6" customFormat="1" ht="65.25" customHeight="1" x14ac:dyDescent="0.25">
      <c r="B213" s="17" t="s">
        <v>144</v>
      </c>
      <c r="C213" s="18" t="s">
        <v>401</v>
      </c>
      <c r="D213" s="19">
        <f>D214</f>
        <v>0</v>
      </c>
      <c r="E213" s="20">
        <f>E214</f>
        <v>0</v>
      </c>
      <c r="F213" s="38" t="e">
        <f t="shared" si="23"/>
        <v>#DIV/0!</v>
      </c>
      <c r="G213" s="22"/>
    </row>
    <row r="214" spans="2:7" s="6" customFormat="1" ht="59.25" customHeight="1" x14ac:dyDescent="0.25">
      <c r="B214" s="25" t="s">
        <v>144</v>
      </c>
      <c r="C214" s="26" t="s">
        <v>401</v>
      </c>
      <c r="D214" s="27">
        <v>0</v>
      </c>
      <c r="E214" s="28">
        <v>0</v>
      </c>
      <c r="F214" s="31" t="e">
        <f t="shared" si="23"/>
        <v>#DIV/0!</v>
      </c>
      <c r="G214" s="22"/>
    </row>
    <row r="215" spans="2:7" s="39" customFormat="1" ht="0.75" hidden="1" customHeight="1" x14ac:dyDescent="0.2">
      <c r="B215" s="90" t="s">
        <v>452</v>
      </c>
      <c r="C215" s="18" t="s">
        <v>453</v>
      </c>
      <c r="D215" s="19">
        <v>0</v>
      </c>
      <c r="E215" s="20">
        <v>0</v>
      </c>
      <c r="F215" s="91" t="e">
        <f>E215/D215</f>
        <v>#DIV/0!</v>
      </c>
      <c r="G215" s="36"/>
    </row>
    <row r="216" spans="2:7" s="6" customFormat="1" ht="28.5" x14ac:dyDescent="0.25">
      <c r="B216" s="17" t="s">
        <v>145</v>
      </c>
      <c r="C216" s="18" t="s">
        <v>402</v>
      </c>
      <c r="D216" s="19">
        <f>D217</f>
        <v>0</v>
      </c>
      <c r="E216" s="20">
        <f>E217</f>
        <v>0</v>
      </c>
      <c r="F216" s="38" t="e">
        <f t="shared" ref="F216:F228" si="24">E216/D216</f>
        <v>#DIV/0!</v>
      </c>
      <c r="G216" s="22"/>
    </row>
    <row r="217" spans="2:7" s="6" customFormat="1" ht="38.25" x14ac:dyDescent="0.25">
      <c r="B217" s="25" t="s">
        <v>146</v>
      </c>
      <c r="C217" s="26" t="s">
        <v>403</v>
      </c>
      <c r="D217" s="27">
        <v>0</v>
      </c>
      <c r="E217" s="28">
        <v>0</v>
      </c>
      <c r="F217" s="31" t="e">
        <f t="shared" si="24"/>
        <v>#DIV/0!</v>
      </c>
      <c r="G217" s="22"/>
    </row>
    <row r="218" spans="2:7" s="6" customFormat="1" ht="18.75" customHeight="1" x14ac:dyDescent="0.25">
      <c r="B218" s="17" t="s">
        <v>147</v>
      </c>
      <c r="C218" s="18" t="s">
        <v>404</v>
      </c>
      <c r="D218" s="19">
        <f>D219</f>
        <v>0</v>
      </c>
      <c r="E218" s="20">
        <f>E219</f>
        <v>0</v>
      </c>
      <c r="F218" s="37" t="e">
        <f t="shared" si="24"/>
        <v>#DIV/0!</v>
      </c>
      <c r="G218" s="22"/>
    </row>
    <row r="219" spans="2:7" s="6" customFormat="1" ht="21.75" customHeight="1" x14ac:dyDescent="0.25">
      <c r="B219" s="25" t="s">
        <v>148</v>
      </c>
      <c r="C219" s="26" t="s">
        <v>405</v>
      </c>
      <c r="D219" s="27">
        <v>0</v>
      </c>
      <c r="E219" s="28">
        <v>0</v>
      </c>
      <c r="F219" s="37" t="e">
        <f t="shared" si="24"/>
        <v>#DIV/0!</v>
      </c>
      <c r="G219" s="22"/>
    </row>
    <row r="220" spans="2:7" s="47" customFormat="1" ht="19.5" customHeight="1" x14ac:dyDescent="0.25">
      <c r="B220" s="54" t="s">
        <v>149</v>
      </c>
      <c r="C220" s="55" t="s">
        <v>406</v>
      </c>
      <c r="D220" s="44">
        <f>D221+D229+D227+D225+D223</f>
        <v>102017076.2</v>
      </c>
      <c r="E220" s="57">
        <f>E221+E229+E227+E225+E223</f>
        <v>101047424.06999999</v>
      </c>
      <c r="F220" s="86">
        <f t="shared" si="24"/>
        <v>0.99049519780297324</v>
      </c>
      <c r="G220" s="49"/>
    </row>
    <row r="221" spans="2:7" s="6" customFormat="1" ht="51" x14ac:dyDescent="0.25">
      <c r="B221" s="17" t="s">
        <v>150</v>
      </c>
      <c r="C221" s="18" t="s">
        <v>407</v>
      </c>
      <c r="D221" s="19">
        <f>D222</f>
        <v>69960035.859999999</v>
      </c>
      <c r="E221" s="20">
        <f>E222</f>
        <v>69593849.219999999</v>
      </c>
      <c r="F221" s="24">
        <f t="shared" si="24"/>
        <v>0.99476577398083688</v>
      </c>
      <c r="G221" s="22"/>
    </row>
    <row r="222" spans="2:7" s="6" customFormat="1" ht="54" customHeight="1" x14ac:dyDescent="0.25">
      <c r="B222" s="25" t="s">
        <v>151</v>
      </c>
      <c r="C222" s="26" t="s">
        <v>408</v>
      </c>
      <c r="D222" s="27">
        <v>69960035.859999999</v>
      </c>
      <c r="E222" s="28">
        <v>69593849.219999999</v>
      </c>
      <c r="F222" s="30">
        <f t="shared" si="24"/>
        <v>0.99476577398083688</v>
      </c>
      <c r="G222" s="22"/>
    </row>
    <row r="223" spans="2:7" s="39" customFormat="1" ht="126.75" customHeight="1" x14ac:dyDescent="0.2">
      <c r="B223" s="423" t="s">
        <v>562</v>
      </c>
      <c r="C223" s="403" t="s">
        <v>560</v>
      </c>
      <c r="D223" s="94">
        <f>D224</f>
        <v>260400</v>
      </c>
      <c r="E223" s="95">
        <f>E224</f>
        <v>250479.99</v>
      </c>
      <c r="F223" s="33">
        <f t="shared" si="24"/>
        <v>0.96190472350230416</v>
      </c>
      <c r="G223" s="36"/>
    </row>
    <row r="224" spans="2:7" s="6" customFormat="1" ht="132.75" customHeight="1" x14ac:dyDescent="0.25">
      <c r="B224" s="424" t="s">
        <v>563</v>
      </c>
      <c r="C224" s="402" t="s">
        <v>561</v>
      </c>
      <c r="D224" s="99">
        <v>260400</v>
      </c>
      <c r="E224" s="100">
        <v>250479.99</v>
      </c>
      <c r="F224" s="30">
        <f t="shared" si="24"/>
        <v>0.96190472350230416</v>
      </c>
      <c r="G224" s="22"/>
    </row>
    <row r="225" spans="2:7" s="6" customFormat="1" ht="63" customHeight="1" x14ac:dyDescent="0.25">
      <c r="B225" s="92" t="s">
        <v>507</v>
      </c>
      <c r="C225" s="93" t="s">
        <v>509</v>
      </c>
      <c r="D225" s="94">
        <f>D226</f>
        <v>2212168.4500000002</v>
      </c>
      <c r="E225" s="95">
        <f>E226</f>
        <v>2197211.88</v>
      </c>
      <c r="F225" s="96">
        <f>F226</f>
        <v>0.99323895519800931</v>
      </c>
      <c r="G225" s="22"/>
    </row>
    <row r="226" spans="2:7" s="6" customFormat="1" ht="63" customHeight="1" x14ac:dyDescent="0.25">
      <c r="B226" s="97" t="s">
        <v>508</v>
      </c>
      <c r="C226" s="98" t="s">
        <v>510</v>
      </c>
      <c r="D226" s="99">
        <v>2212168.4500000002</v>
      </c>
      <c r="E226" s="100">
        <v>2197211.88</v>
      </c>
      <c r="F226" s="101">
        <f>E226/D226</f>
        <v>0.99323895519800931</v>
      </c>
      <c r="G226" s="22"/>
    </row>
    <row r="227" spans="2:7" s="39" customFormat="1" ht="56.25" customHeight="1" x14ac:dyDescent="0.2">
      <c r="B227" s="102" t="s">
        <v>449</v>
      </c>
      <c r="C227" s="103" t="s">
        <v>450</v>
      </c>
      <c r="D227" s="19">
        <f>D228</f>
        <v>15728700</v>
      </c>
      <c r="E227" s="20">
        <f>E228</f>
        <v>15150111.09</v>
      </c>
      <c r="F227" s="33">
        <f t="shared" si="24"/>
        <v>0.96321444811077839</v>
      </c>
      <c r="G227" s="36"/>
    </row>
    <row r="228" spans="2:7" s="6" customFormat="1" ht="54" customHeight="1" x14ac:dyDescent="0.25">
      <c r="B228" s="104" t="s">
        <v>449</v>
      </c>
      <c r="C228" s="105" t="s">
        <v>451</v>
      </c>
      <c r="D228" s="27">
        <v>15728700</v>
      </c>
      <c r="E228" s="28">
        <v>15150111.09</v>
      </c>
      <c r="F228" s="30">
        <f t="shared" si="24"/>
        <v>0.96321444811077839</v>
      </c>
      <c r="G228" s="22"/>
    </row>
    <row r="229" spans="2:7" s="6" customFormat="1" ht="28.5" x14ac:dyDescent="0.25">
      <c r="B229" s="17" t="s">
        <v>152</v>
      </c>
      <c r="C229" s="18" t="s">
        <v>409</v>
      </c>
      <c r="D229" s="19">
        <f>D230</f>
        <v>13855771.890000001</v>
      </c>
      <c r="E229" s="20">
        <f>E230</f>
        <v>13855771.890000001</v>
      </c>
      <c r="F229" s="106">
        <f>F230</f>
        <v>1</v>
      </c>
      <c r="G229" s="22"/>
    </row>
    <row r="230" spans="2:7" s="6" customFormat="1" ht="30" x14ac:dyDescent="0.25">
      <c r="B230" s="25" t="s">
        <v>153</v>
      </c>
      <c r="C230" s="26" t="s">
        <v>410</v>
      </c>
      <c r="D230" s="27">
        <v>13855771.890000001</v>
      </c>
      <c r="E230" s="28">
        <v>13855771.890000001</v>
      </c>
      <c r="F230" s="29">
        <f>E230/D230</f>
        <v>1</v>
      </c>
      <c r="G230" s="22"/>
    </row>
    <row r="231" spans="2:7" s="47" customFormat="1" ht="17.25" customHeight="1" x14ac:dyDescent="0.25">
      <c r="B231" s="54" t="s">
        <v>154</v>
      </c>
      <c r="C231" s="55" t="s">
        <v>411</v>
      </c>
      <c r="D231" s="56">
        <f>D233+D234+D235</f>
        <v>6265088.0700000003</v>
      </c>
      <c r="E231" s="57">
        <f>E233+E234+E235</f>
        <v>1146558.8999999999</v>
      </c>
      <c r="F231" s="58">
        <f>E231/D231</f>
        <v>0.18300762689837174</v>
      </c>
      <c r="G231" s="49"/>
    </row>
    <row r="232" spans="2:7" s="6" customFormat="1" ht="17.25" customHeight="1" x14ac:dyDescent="0.25">
      <c r="B232" s="25" t="s">
        <v>155</v>
      </c>
      <c r="C232" s="26" t="s">
        <v>532</v>
      </c>
      <c r="D232" s="63">
        <v>0</v>
      </c>
      <c r="E232" s="64"/>
      <c r="F232" s="107"/>
      <c r="G232" s="22"/>
    </row>
    <row r="233" spans="2:7" s="6" customFormat="1" ht="17.25" customHeight="1" x14ac:dyDescent="0.25">
      <c r="B233" s="25" t="s">
        <v>156</v>
      </c>
      <c r="C233" s="26" t="s">
        <v>412</v>
      </c>
      <c r="D233" s="63">
        <v>0</v>
      </c>
      <c r="E233" s="64">
        <v>347248.9</v>
      </c>
      <c r="F233" s="31" t="e">
        <f>E233/D233</f>
        <v>#DIV/0!</v>
      </c>
      <c r="G233" s="22"/>
    </row>
    <row r="234" spans="2:7" s="6" customFormat="1" ht="17.25" customHeight="1" x14ac:dyDescent="0.25">
      <c r="B234" s="25" t="s">
        <v>157</v>
      </c>
      <c r="C234" s="26" t="s">
        <v>413</v>
      </c>
      <c r="D234" s="63">
        <v>6265088.0700000003</v>
      </c>
      <c r="E234" s="64">
        <v>574310</v>
      </c>
      <c r="F234" s="29">
        <f>E234/D234</f>
        <v>9.1668304353142147E-2</v>
      </c>
      <c r="G234" s="22"/>
    </row>
    <row r="235" spans="2:7" s="6" customFormat="1" ht="17.25" customHeight="1" x14ac:dyDescent="0.25">
      <c r="B235" s="25" t="s">
        <v>155</v>
      </c>
      <c r="C235" s="26" t="s">
        <v>414</v>
      </c>
      <c r="D235" s="63">
        <v>0</v>
      </c>
      <c r="E235" s="64">
        <v>225000</v>
      </c>
      <c r="F235" s="31" t="e">
        <f t="shared" ref="F235:F241" si="25">E235/D235</f>
        <v>#DIV/0!</v>
      </c>
      <c r="G235" s="22"/>
    </row>
    <row r="236" spans="2:7" s="39" customFormat="1" ht="86.25" customHeight="1" x14ac:dyDescent="0.2">
      <c r="B236" s="349" t="s">
        <v>528</v>
      </c>
      <c r="C236" s="55" t="s">
        <v>530</v>
      </c>
      <c r="D236" s="78">
        <f>D237</f>
        <v>0</v>
      </c>
      <c r="E236" s="79">
        <f>E237</f>
        <v>0</v>
      </c>
      <c r="F236" s="31" t="e">
        <f t="shared" si="25"/>
        <v>#DIV/0!</v>
      </c>
      <c r="G236" s="36"/>
    </row>
    <row r="237" spans="2:7" s="6" customFormat="1" ht="91.5" customHeight="1" x14ac:dyDescent="0.25">
      <c r="B237" s="32" t="s">
        <v>529</v>
      </c>
      <c r="C237" s="62" t="s">
        <v>531</v>
      </c>
      <c r="D237" s="81">
        <v>0</v>
      </c>
      <c r="E237" s="82">
        <v>0</v>
      </c>
      <c r="F237" s="31" t="e">
        <f t="shared" si="25"/>
        <v>#DIV/0!</v>
      </c>
      <c r="G237" s="22"/>
    </row>
    <row r="238" spans="2:7" s="6" customFormat="1" ht="51" x14ac:dyDescent="0.25">
      <c r="B238" s="17" t="s">
        <v>158</v>
      </c>
      <c r="C238" s="18" t="s">
        <v>415</v>
      </c>
      <c r="D238" s="19">
        <f>D239</f>
        <v>0</v>
      </c>
      <c r="E238" s="20">
        <f>E239</f>
        <v>-41880.620000000003</v>
      </c>
      <c r="F238" s="38" t="e">
        <f t="shared" si="25"/>
        <v>#DIV/0!</v>
      </c>
      <c r="G238" s="22"/>
    </row>
    <row r="239" spans="2:7" s="6" customFormat="1" ht="42" customHeight="1" x14ac:dyDescent="0.25">
      <c r="B239" s="25" t="s">
        <v>159</v>
      </c>
      <c r="C239" s="26" t="s">
        <v>416</v>
      </c>
      <c r="D239" s="27">
        <f>D241</f>
        <v>0</v>
      </c>
      <c r="E239" s="28">
        <f>E240+E241</f>
        <v>-41880.620000000003</v>
      </c>
      <c r="F239" s="31" t="e">
        <f t="shared" si="25"/>
        <v>#DIV/0!</v>
      </c>
      <c r="G239" s="22"/>
    </row>
    <row r="240" spans="2:7" s="6" customFormat="1" ht="63.75" x14ac:dyDescent="0.25">
      <c r="B240" s="108" t="s">
        <v>464</v>
      </c>
      <c r="C240" s="109" t="s">
        <v>465</v>
      </c>
      <c r="D240" s="110">
        <v>0</v>
      </c>
      <c r="E240" s="111">
        <v>0</v>
      </c>
      <c r="F240" s="31" t="e">
        <f t="shared" si="25"/>
        <v>#DIV/0!</v>
      </c>
      <c r="G240" s="22"/>
    </row>
    <row r="241" spans="2:7" s="6" customFormat="1" ht="42.75" customHeight="1" thickBot="1" x14ac:dyDescent="0.3">
      <c r="B241" s="112" t="s">
        <v>160</v>
      </c>
      <c r="C241" s="113" t="s">
        <v>417</v>
      </c>
      <c r="D241" s="114">
        <v>0</v>
      </c>
      <c r="E241" s="114">
        <v>-41880.620000000003</v>
      </c>
      <c r="F241" s="31" t="e">
        <f t="shared" si="25"/>
        <v>#DIV/0!</v>
      </c>
      <c r="G241" s="16"/>
    </row>
    <row r="242" spans="2:7" x14ac:dyDescent="0.25">
      <c r="F242" s="115"/>
    </row>
  </sheetData>
  <mergeCells count="7">
    <mergeCell ref="B3:C3"/>
    <mergeCell ref="E2:F2"/>
    <mergeCell ref="E3:F3"/>
    <mergeCell ref="D7:F7"/>
    <mergeCell ref="C7:C8"/>
    <mergeCell ref="B7:B8"/>
    <mergeCell ref="B4:F4"/>
  </mergeCells>
  <pageMargins left="1.1811023622047245" right="0.19685039370078741" top="0.78740157480314965" bottom="0.47244094488188981" header="0.51181102362204722" footer="0.39370078740157483"/>
  <pageSetup paperSize="9" scale="67" firstPageNumber="0" fitToHeight="0" orientation="portrait" r:id="rId1"/>
  <headerFooter>
    <oddFooter>&amp;C&amp;"Arial,Обычный"&amp;8 - 1 -</oddFooter>
  </headerFooter>
  <rowBreaks count="8" manualBreakCount="8">
    <brk id="25" max="5" man="1"/>
    <brk id="55" max="5" man="1"/>
    <brk id="73" max="5" man="1"/>
    <brk id="96" max="5" man="1"/>
    <brk id="115" max="5" man="1"/>
    <brk id="132" max="5" man="1"/>
    <brk id="177" max="5" man="1"/>
    <brk id="20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0"/>
  <sheetViews>
    <sheetView view="pageBreakPreview" zoomScale="87" zoomScaleNormal="100" zoomScaleSheetLayoutView="87" workbookViewId="0">
      <selection activeCell="F3" sqref="F3:J3"/>
    </sheetView>
  </sheetViews>
  <sheetFormatPr defaultRowHeight="15" x14ac:dyDescent="0.25"/>
  <cols>
    <col min="1" max="1" width="4.5703125" style="116" customWidth="1"/>
    <col min="2" max="2" width="53.7109375" style="116" customWidth="1"/>
    <col min="3" max="4" width="7.5703125" style="116" customWidth="1"/>
    <col min="5" max="5" width="21" style="116" customWidth="1"/>
    <col min="6" max="6" width="22" style="116" customWidth="1"/>
    <col min="7" max="7" width="0.140625" style="116" hidden="1" customWidth="1"/>
    <col min="8" max="8" width="9.140625" style="116" hidden="1" customWidth="1"/>
    <col min="9" max="9" width="16.5703125" style="116" hidden="1" customWidth="1"/>
    <col min="10" max="10" width="15.85546875" style="117" customWidth="1"/>
    <col min="11" max="256" width="9.140625" style="116" customWidth="1"/>
    <col min="257" max="257" width="4.5703125" style="116" customWidth="1"/>
    <col min="258" max="258" width="53.7109375" style="116" customWidth="1"/>
    <col min="259" max="260" width="7.5703125" style="116" customWidth="1"/>
    <col min="261" max="261" width="21" style="116" customWidth="1"/>
    <col min="262" max="262" width="20.7109375" style="116" customWidth="1"/>
    <col min="263" max="265" width="11.5703125" style="116" hidden="1"/>
    <col min="266" max="266" width="13" style="116" customWidth="1"/>
    <col min="267" max="512" width="9.140625" style="116" customWidth="1"/>
    <col min="513" max="513" width="4.5703125" style="116" customWidth="1"/>
    <col min="514" max="514" width="53.7109375" style="116" customWidth="1"/>
    <col min="515" max="516" width="7.5703125" style="116" customWidth="1"/>
    <col min="517" max="517" width="21" style="116" customWidth="1"/>
    <col min="518" max="518" width="20.7109375" style="116" customWidth="1"/>
    <col min="519" max="521" width="11.5703125" style="116" hidden="1"/>
    <col min="522" max="522" width="13" style="116" customWidth="1"/>
    <col min="523" max="768" width="9.140625" style="116" customWidth="1"/>
    <col min="769" max="769" width="4.5703125" style="116" customWidth="1"/>
    <col min="770" max="770" width="53.7109375" style="116" customWidth="1"/>
    <col min="771" max="772" width="7.5703125" style="116" customWidth="1"/>
    <col min="773" max="773" width="21" style="116" customWidth="1"/>
    <col min="774" max="774" width="20.7109375" style="116" customWidth="1"/>
    <col min="775" max="777" width="11.5703125" style="116" hidden="1"/>
    <col min="778" max="778" width="13" style="116" customWidth="1"/>
    <col min="779" max="1025" width="9.140625" style="116" customWidth="1"/>
    <col min="1026" max="16384" width="9.140625" style="1"/>
  </cols>
  <sheetData>
    <row r="1" spans="1:10" ht="17.25" customHeight="1" x14ac:dyDescent="0.25"/>
    <row r="2" spans="1:10" s="118" customFormat="1" ht="18" customHeight="1" x14ac:dyDescent="0.2">
      <c r="C2" s="119"/>
      <c r="D2" s="119"/>
      <c r="E2" s="120"/>
      <c r="F2" s="437" t="s">
        <v>161</v>
      </c>
      <c r="G2" s="437"/>
      <c r="H2" s="437"/>
      <c r="I2" s="437"/>
      <c r="J2" s="437"/>
    </row>
    <row r="3" spans="1:10" s="118" customFormat="1" ht="106.5" customHeight="1" x14ac:dyDescent="0.2">
      <c r="C3" s="119"/>
      <c r="D3" s="119"/>
      <c r="E3" s="121"/>
      <c r="F3" s="438" t="str">
        <f>ДОХОДЫ!E3</f>
        <v xml:space="preserve">к решению Собрания представителей муниципального образования Заокский район "Об исполнении бюджета муниципального образования Заокский район за 2024 год" от  20.06.2025 № 32/1   </v>
      </c>
      <c r="G3" s="438"/>
      <c r="H3" s="438"/>
      <c r="I3" s="438"/>
      <c r="J3" s="438"/>
    </row>
    <row r="4" spans="1:10" s="118" customFormat="1" ht="30" customHeight="1" thickBot="1" x14ac:dyDescent="0.25">
      <c r="C4" s="119"/>
      <c r="D4" s="119"/>
      <c r="E4" s="122"/>
      <c r="F4" s="123"/>
      <c r="G4" s="122"/>
      <c r="H4" s="122"/>
      <c r="I4" s="122"/>
      <c r="J4" s="124" t="s">
        <v>2</v>
      </c>
    </row>
    <row r="5" spans="1:10" s="118" customFormat="1" ht="33.75" customHeight="1" thickBot="1" x14ac:dyDescent="0.25">
      <c r="A5" s="439" t="s">
        <v>162</v>
      </c>
      <c r="B5" s="440" t="s">
        <v>163</v>
      </c>
      <c r="C5" s="441" t="s">
        <v>164</v>
      </c>
      <c r="D5" s="441" t="s">
        <v>165</v>
      </c>
      <c r="E5" s="442" t="s">
        <v>3</v>
      </c>
      <c r="F5" s="443"/>
      <c r="G5" s="443"/>
      <c r="H5" s="443"/>
      <c r="I5" s="443"/>
      <c r="J5" s="444"/>
    </row>
    <row r="6" spans="1:10" s="118" customFormat="1" ht="35.25" customHeight="1" thickBot="1" x14ac:dyDescent="0.25">
      <c r="A6" s="439"/>
      <c r="B6" s="440"/>
      <c r="C6" s="441"/>
      <c r="D6" s="441"/>
      <c r="E6" s="125" t="str">
        <f>ДОХОДЫ!D8</f>
        <v>Утвержденный план на 2024 год</v>
      </c>
      <c r="F6" s="126" t="str">
        <f>ДОХОДЫ!E8</f>
        <v>Исполнено за 2024 год</v>
      </c>
      <c r="G6" s="127" t="s">
        <v>166</v>
      </c>
      <c r="H6" s="128" t="s">
        <v>167</v>
      </c>
      <c r="I6" s="129" t="s">
        <v>168</v>
      </c>
      <c r="J6" s="130" t="s">
        <v>273</v>
      </c>
    </row>
    <row r="7" spans="1:10" s="132" customFormat="1" ht="19.5" customHeight="1" thickBot="1" x14ac:dyDescent="0.35">
      <c r="A7" s="131"/>
      <c r="B7" s="435" t="s">
        <v>169</v>
      </c>
      <c r="C7" s="435"/>
      <c r="D7" s="435"/>
      <c r="E7" s="435"/>
      <c r="F7" s="435"/>
      <c r="G7" s="435"/>
      <c r="H7" s="435"/>
      <c r="I7" s="435"/>
      <c r="J7" s="436"/>
    </row>
    <row r="8" spans="1:10" s="142" customFormat="1" ht="24.6" customHeight="1" x14ac:dyDescent="0.3">
      <c r="A8" s="133">
        <v>1</v>
      </c>
      <c r="B8" s="134" t="s">
        <v>170</v>
      </c>
      <c r="C8" s="135" t="s">
        <v>171</v>
      </c>
      <c r="D8" s="136" t="s">
        <v>172</v>
      </c>
      <c r="E8" s="137">
        <f>SUM(E11:E16)</f>
        <v>102943953.37</v>
      </c>
      <c r="F8" s="137">
        <f>SUM(F11+F12+F13+F14+F15+F16)</f>
        <v>92908623.260000005</v>
      </c>
      <c r="G8" s="138">
        <f>SUM(F8/E8)*100</f>
        <v>90.25165657478577</v>
      </c>
      <c r="H8" s="139" t="e">
        <f>SUM(F8/#REF!)*100</f>
        <v>#REF!</v>
      </c>
      <c r="I8" s="140">
        <f>SUM(F8/E8*100)</f>
        <v>90.25165657478577</v>
      </c>
      <c r="J8" s="141">
        <f>F8/E8</f>
        <v>0.90251656574785766</v>
      </c>
    </row>
    <row r="9" spans="1:10" s="132" customFormat="1" ht="12.75" hidden="1" customHeight="1" x14ac:dyDescent="0.3">
      <c r="A9" s="143"/>
      <c r="B9" s="144" t="s">
        <v>173</v>
      </c>
      <c r="C9" s="145" t="s">
        <v>174</v>
      </c>
      <c r="D9" s="146" t="s">
        <v>175</v>
      </c>
      <c r="E9" s="147">
        <v>0</v>
      </c>
      <c r="F9" s="147">
        <v>0</v>
      </c>
      <c r="G9" s="148">
        <v>0</v>
      </c>
      <c r="H9" s="149">
        <v>0</v>
      </c>
      <c r="I9" s="150"/>
      <c r="J9" s="151"/>
    </row>
    <row r="10" spans="1:10" s="132" customFormat="1" ht="12.75" hidden="1" customHeight="1" x14ac:dyDescent="0.3">
      <c r="A10" s="143"/>
      <c r="B10" s="152" t="s">
        <v>176</v>
      </c>
      <c r="C10" s="153" t="s">
        <v>174</v>
      </c>
      <c r="D10" s="154" t="s">
        <v>177</v>
      </c>
      <c r="E10" s="155">
        <v>0</v>
      </c>
      <c r="F10" s="155">
        <v>0</v>
      </c>
      <c r="G10" s="156" t="e">
        <f>SUM(F10/E10)*100</f>
        <v>#DIV/0!</v>
      </c>
      <c r="H10" s="157" t="e">
        <f>SUM(F10/#REF!)*100</f>
        <v>#REF!</v>
      </c>
      <c r="I10" s="158"/>
      <c r="J10" s="159"/>
    </row>
    <row r="11" spans="1:10" s="132" customFormat="1" ht="63" x14ac:dyDescent="0.3">
      <c r="A11" s="160"/>
      <c r="B11" s="161" t="s">
        <v>178</v>
      </c>
      <c r="C11" s="162" t="s">
        <v>171</v>
      </c>
      <c r="D11" s="162" t="s">
        <v>179</v>
      </c>
      <c r="E11" s="163">
        <v>41055120.530000001</v>
      </c>
      <c r="F11" s="163">
        <v>39389734.43</v>
      </c>
      <c r="G11" s="164">
        <f>SUM(F11/E11)*100</f>
        <v>95.943536205713826</v>
      </c>
      <c r="H11" s="165" t="e">
        <f>SUM(F11/#REF!)*100</f>
        <v>#REF!</v>
      </c>
      <c r="I11" s="140">
        <f t="shared" ref="I11:I23" si="0">SUM(F11/E11*100)</f>
        <v>95.943536205713826</v>
      </c>
      <c r="J11" s="166">
        <f>F11/E11</f>
        <v>0.9594353620571382</v>
      </c>
    </row>
    <row r="12" spans="1:10" s="132" customFormat="1" ht="18.75" x14ac:dyDescent="0.3">
      <c r="A12" s="160"/>
      <c r="B12" s="167" t="s">
        <v>180</v>
      </c>
      <c r="C12" s="154" t="s">
        <v>171</v>
      </c>
      <c r="D12" s="154" t="s">
        <v>181</v>
      </c>
      <c r="E12" s="155">
        <v>13553.54</v>
      </c>
      <c r="F12" s="155">
        <v>2129.84</v>
      </c>
      <c r="G12" s="156">
        <f>SUM(F12/E12)*100</f>
        <v>15.714270957993262</v>
      </c>
      <c r="H12" s="157">
        <v>0</v>
      </c>
      <c r="I12" s="168">
        <f t="shared" si="0"/>
        <v>15.714270957993262</v>
      </c>
      <c r="J12" s="169">
        <f>F12/E12</f>
        <v>0.15714270957993262</v>
      </c>
    </row>
    <row r="13" spans="1:10" s="132" customFormat="1" ht="47.25" x14ac:dyDescent="0.3">
      <c r="A13" s="143"/>
      <c r="B13" s="170" t="s">
        <v>182</v>
      </c>
      <c r="C13" s="171" t="s">
        <v>171</v>
      </c>
      <c r="D13" s="172" t="s">
        <v>183</v>
      </c>
      <c r="E13" s="173">
        <v>12602416.49</v>
      </c>
      <c r="F13" s="173">
        <v>12427691</v>
      </c>
      <c r="G13" s="174">
        <f>SUM(F13/E13)*100</f>
        <v>98.613555661022275</v>
      </c>
      <c r="H13" s="175" t="e">
        <f>SUM(F13/#REF!)*100</f>
        <v>#REF!</v>
      </c>
      <c r="I13" s="176">
        <f t="shared" si="0"/>
        <v>98.613555661022275</v>
      </c>
      <c r="J13" s="177">
        <f>F13/E13</f>
        <v>0.98613555661022279</v>
      </c>
    </row>
    <row r="14" spans="1:10" s="132" customFormat="1" ht="18.75" x14ac:dyDescent="0.3">
      <c r="A14" s="143"/>
      <c r="B14" s="152" t="s">
        <v>184</v>
      </c>
      <c r="C14" s="153" t="s">
        <v>171</v>
      </c>
      <c r="D14" s="154" t="s">
        <v>185</v>
      </c>
      <c r="E14" s="155">
        <v>659740</v>
      </c>
      <c r="F14" s="155">
        <v>659740</v>
      </c>
      <c r="G14" s="156">
        <v>0</v>
      </c>
      <c r="H14" s="157">
        <v>0</v>
      </c>
      <c r="I14" s="168">
        <f t="shared" si="0"/>
        <v>100</v>
      </c>
      <c r="J14" s="178">
        <f>F14/E14</f>
        <v>1</v>
      </c>
    </row>
    <row r="15" spans="1:10" s="132" customFormat="1" ht="18.75" customHeight="1" x14ac:dyDescent="0.3">
      <c r="A15" s="143"/>
      <c r="B15" s="170" t="s">
        <v>186</v>
      </c>
      <c r="C15" s="171" t="s">
        <v>171</v>
      </c>
      <c r="D15" s="172" t="s">
        <v>187</v>
      </c>
      <c r="E15" s="173">
        <v>1400000</v>
      </c>
      <c r="F15" s="173">
        <v>0</v>
      </c>
      <c r="G15" s="174">
        <f>SUM(F15/E15)*100</f>
        <v>0</v>
      </c>
      <c r="H15" s="175">
        <v>0</v>
      </c>
      <c r="I15" s="176">
        <f t="shared" si="0"/>
        <v>0</v>
      </c>
      <c r="J15" s="177">
        <v>0</v>
      </c>
    </row>
    <row r="16" spans="1:10" s="132" customFormat="1" ht="21.75" customHeight="1" thickBot="1" x14ac:dyDescent="0.35">
      <c r="A16" s="179"/>
      <c r="B16" s="180" t="s">
        <v>188</v>
      </c>
      <c r="C16" s="181" t="s">
        <v>171</v>
      </c>
      <c r="D16" s="182" t="s">
        <v>189</v>
      </c>
      <c r="E16" s="183">
        <v>47213122.810000002</v>
      </c>
      <c r="F16" s="183">
        <v>40429327.990000002</v>
      </c>
      <c r="G16" s="164">
        <f>SUM(F16/E16)*100</f>
        <v>85.631548145416986</v>
      </c>
      <c r="H16" s="165" t="e">
        <f>SUM(F16/#REF!)*100</f>
        <v>#REF!</v>
      </c>
      <c r="I16" s="168">
        <f t="shared" si="0"/>
        <v>85.631548145416986</v>
      </c>
      <c r="J16" s="184">
        <f t="shared" ref="J16:J23" si="1">F16/E16</f>
        <v>0.85631548145416991</v>
      </c>
    </row>
    <row r="17" spans="1:10" s="142" customFormat="1" ht="17.25" customHeight="1" x14ac:dyDescent="0.3">
      <c r="A17" s="133">
        <v>2</v>
      </c>
      <c r="B17" s="134" t="s">
        <v>190</v>
      </c>
      <c r="C17" s="135" t="s">
        <v>191</v>
      </c>
      <c r="D17" s="136" t="s">
        <v>172</v>
      </c>
      <c r="E17" s="185">
        <f>SUM(E18)</f>
        <v>1079874.3400000001</v>
      </c>
      <c r="F17" s="185">
        <f>SUM(F18)</f>
        <v>1079874.3400000001</v>
      </c>
      <c r="G17" s="138">
        <v>0</v>
      </c>
      <c r="H17" s="139">
        <v>0</v>
      </c>
      <c r="I17" s="140">
        <f t="shared" si="0"/>
        <v>100</v>
      </c>
      <c r="J17" s="186">
        <f t="shared" si="1"/>
        <v>1</v>
      </c>
    </row>
    <row r="18" spans="1:10" s="132" customFormat="1" ht="19.5" thickBot="1" x14ac:dyDescent="0.35">
      <c r="A18" s="179"/>
      <c r="B18" s="180" t="s">
        <v>192</v>
      </c>
      <c r="C18" s="181" t="s">
        <v>191</v>
      </c>
      <c r="D18" s="182" t="s">
        <v>193</v>
      </c>
      <c r="E18" s="183">
        <v>1079874.3400000001</v>
      </c>
      <c r="F18" s="183">
        <v>1079874.3400000001</v>
      </c>
      <c r="G18" s="164">
        <v>0</v>
      </c>
      <c r="H18" s="165">
        <v>0</v>
      </c>
      <c r="I18" s="168">
        <f t="shared" si="0"/>
        <v>100</v>
      </c>
      <c r="J18" s="184">
        <f t="shared" si="1"/>
        <v>1</v>
      </c>
    </row>
    <row r="19" spans="1:10" s="132" customFormat="1" ht="30" customHeight="1" x14ac:dyDescent="0.3">
      <c r="A19" s="133">
        <v>3</v>
      </c>
      <c r="B19" s="187" t="s">
        <v>194</v>
      </c>
      <c r="C19" s="188" t="s">
        <v>193</v>
      </c>
      <c r="D19" s="189" t="s">
        <v>172</v>
      </c>
      <c r="E19" s="190">
        <f>E20+E21+E22</f>
        <v>8734278.1699999999</v>
      </c>
      <c r="F19" s="190">
        <f>SUM(F20+F21+F22)</f>
        <v>7891797.8899999997</v>
      </c>
      <c r="G19" s="156"/>
      <c r="H19" s="157"/>
      <c r="I19" s="168">
        <f t="shared" si="0"/>
        <v>90.354322777425338</v>
      </c>
      <c r="J19" s="159">
        <f t="shared" si="1"/>
        <v>0.90354322777425344</v>
      </c>
    </row>
    <row r="20" spans="1:10" s="132" customFormat="1" ht="21.75" hidden="1" customHeight="1" x14ac:dyDescent="0.3">
      <c r="A20" s="143"/>
      <c r="B20" s="191" t="s">
        <v>195</v>
      </c>
      <c r="C20" s="171" t="s">
        <v>193</v>
      </c>
      <c r="D20" s="192" t="s">
        <v>179</v>
      </c>
      <c r="E20" s="173">
        <v>0</v>
      </c>
      <c r="F20" s="173">
        <v>0</v>
      </c>
      <c r="G20" s="174"/>
      <c r="H20" s="175"/>
      <c r="I20" s="176" t="e">
        <f t="shared" si="0"/>
        <v>#DIV/0!</v>
      </c>
      <c r="J20" s="177" t="e">
        <f t="shared" si="1"/>
        <v>#DIV/0!</v>
      </c>
    </row>
    <row r="21" spans="1:10" s="132" customFormat="1" ht="48" customHeight="1" x14ac:dyDescent="0.3">
      <c r="A21" s="143"/>
      <c r="B21" s="170" t="s">
        <v>466</v>
      </c>
      <c r="C21" s="172" t="s">
        <v>193</v>
      </c>
      <c r="D21" s="172" t="s">
        <v>208</v>
      </c>
      <c r="E21" s="193">
        <v>7769067.5999999996</v>
      </c>
      <c r="F21" s="173">
        <v>7131197.8899999997</v>
      </c>
      <c r="G21" s="174"/>
      <c r="H21" s="175"/>
      <c r="I21" s="176">
        <f t="shared" si="0"/>
        <v>91.789623377713951</v>
      </c>
      <c r="J21" s="177">
        <f t="shared" si="1"/>
        <v>0.91789623377713947</v>
      </c>
    </row>
    <row r="22" spans="1:10" s="142" customFormat="1" ht="32.25" thickBot="1" x14ac:dyDescent="0.35">
      <c r="A22" s="179"/>
      <c r="B22" s="194" t="s">
        <v>197</v>
      </c>
      <c r="C22" s="181" t="s">
        <v>193</v>
      </c>
      <c r="D22" s="182" t="s">
        <v>198</v>
      </c>
      <c r="E22" s="183">
        <v>965210.57</v>
      </c>
      <c r="F22" s="183">
        <v>760600</v>
      </c>
      <c r="G22" s="156"/>
      <c r="H22" s="157"/>
      <c r="I22" s="168">
        <f t="shared" si="0"/>
        <v>78.801457800032182</v>
      </c>
      <c r="J22" s="184">
        <f t="shared" si="1"/>
        <v>0.78801457800032182</v>
      </c>
    </row>
    <row r="23" spans="1:10" s="132" customFormat="1" ht="21.75" customHeight="1" x14ac:dyDescent="0.3">
      <c r="A23" s="133">
        <v>4</v>
      </c>
      <c r="B23" s="195" t="s">
        <v>199</v>
      </c>
      <c r="C23" s="135" t="s">
        <v>179</v>
      </c>
      <c r="D23" s="196" t="s">
        <v>172</v>
      </c>
      <c r="E23" s="137">
        <f>SUM(E24:E30)</f>
        <v>112469492.16</v>
      </c>
      <c r="F23" s="137">
        <f>SUM(F24:F30)</f>
        <v>82985109.25</v>
      </c>
      <c r="G23" s="197">
        <f>SUM(F23/E23)*100</f>
        <v>73.784550508990222</v>
      </c>
      <c r="H23" s="198">
        <v>0</v>
      </c>
      <c r="I23" s="168">
        <f t="shared" si="0"/>
        <v>73.784550508990222</v>
      </c>
      <c r="J23" s="199">
        <f t="shared" si="1"/>
        <v>0.73784550508990221</v>
      </c>
    </row>
    <row r="24" spans="1:10" s="132" customFormat="1" ht="18" customHeight="1" x14ac:dyDescent="0.3">
      <c r="A24" s="200"/>
      <c r="B24" s="201" t="s">
        <v>201</v>
      </c>
      <c r="C24" s="153" t="s">
        <v>179</v>
      </c>
      <c r="D24" s="171" t="s">
        <v>171</v>
      </c>
      <c r="E24" s="202">
        <v>1306862.83</v>
      </c>
      <c r="F24" s="203">
        <v>1270058.49</v>
      </c>
      <c r="G24" s="197"/>
      <c r="H24" s="198"/>
      <c r="I24" s="168"/>
      <c r="J24" s="204">
        <f>F24/E24</f>
        <v>0.97183764113943005</v>
      </c>
    </row>
    <row r="25" spans="1:10" s="132" customFormat="1" ht="17.25" customHeight="1" x14ac:dyDescent="0.3">
      <c r="A25" s="200"/>
      <c r="B25" s="205" t="s">
        <v>202</v>
      </c>
      <c r="C25" s="171" t="s">
        <v>179</v>
      </c>
      <c r="D25" s="171" t="s">
        <v>181</v>
      </c>
      <c r="E25" s="206">
        <v>2956730</v>
      </c>
      <c r="F25" s="203">
        <v>1636316.49</v>
      </c>
      <c r="G25" s="207"/>
      <c r="H25" s="208"/>
      <c r="I25" s="176"/>
      <c r="J25" s="209">
        <f>F25/E25</f>
        <v>0.55342100563798524</v>
      </c>
    </row>
    <row r="26" spans="1:10" s="132" customFormat="1" ht="18.75" hidden="1" customHeight="1" x14ac:dyDescent="0.3">
      <c r="A26" s="200"/>
      <c r="B26" s="210" t="s">
        <v>203</v>
      </c>
      <c r="C26" s="153" t="s">
        <v>179</v>
      </c>
      <c r="D26" s="153" t="s">
        <v>183</v>
      </c>
      <c r="E26" s="202"/>
      <c r="F26" s="211"/>
      <c r="G26" s="197"/>
      <c r="H26" s="198"/>
      <c r="I26" s="168"/>
      <c r="J26" s="204"/>
    </row>
    <row r="27" spans="1:10" s="132" customFormat="1" ht="22.5" hidden="1" customHeight="1" x14ac:dyDescent="0.3">
      <c r="A27" s="143"/>
      <c r="B27" s="210" t="s">
        <v>204</v>
      </c>
      <c r="C27" s="153" t="s">
        <v>179</v>
      </c>
      <c r="D27" s="153" t="s">
        <v>205</v>
      </c>
      <c r="E27" s="212">
        <v>0</v>
      </c>
      <c r="F27" s="155">
        <v>0</v>
      </c>
      <c r="G27" s="156" t="e">
        <f>SUM(F27/E27)*100</f>
        <v>#DIV/0!</v>
      </c>
      <c r="H27" s="157">
        <v>0</v>
      </c>
      <c r="I27" s="168" t="e">
        <f>SUM(F27/E27*100)</f>
        <v>#DIV/0!</v>
      </c>
      <c r="J27" s="204"/>
    </row>
    <row r="28" spans="1:10" s="132" customFormat="1" ht="22.5" customHeight="1" x14ac:dyDescent="0.3">
      <c r="A28" s="143"/>
      <c r="B28" s="210" t="s">
        <v>206</v>
      </c>
      <c r="C28" s="153" t="s">
        <v>179</v>
      </c>
      <c r="D28" s="153" t="s">
        <v>196</v>
      </c>
      <c r="E28" s="212">
        <v>105488270.67</v>
      </c>
      <c r="F28" s="155">
        <v>77399441.609999999</v>
      </c>
      <c r="G28" s="156">
        <f>SUM(F28/E28)*100</f>
        <v>73.372557079951989</v>
      </c>
      <c r="H28" s="157">
        <v>0</v>
      </c>
      <c r="I28" s="168">
        <f>SUM(F28/E28*100)</f>
        <v>73.372557079951989</v>
      </c>
      <c r="J28" s="204">
        <f t="shared" ref="J28:J36" si="2">F28/E28</f>
        <v>0.73372557079951983</v>
      </c>
    </row>
    <row r="29" spans="1:10" s="132" customFormat="1" ht="22.5" customHeight="1" x14ac:dyDescent="0.3">
      <c r="A29" s="143"/>
      <c r="B29" s="205" t="s">
        <v>207</v>
      </c>
      <c r="C29" s="171" t="s">
        <v>179</v>
      </c>
      <c r="D29" s="171" t="s">
        <v>208</v>
      </c>
      <c r="E29" s="193">
        <v>0</v>
      </c>
      <c r="F29" s="173">
        <v>0</v>
      </c>
      <c r="G29" s="174"/>
      <c r="H29" s="175"/>
      <c r="I29" s="176"/>
      <c r="J29" s="213" t="e">
        <f t="shared" si="2"/>
        <v>#DIV/0!</v>
      </c>
    </row>
    <row r="30" spans="1:10" s="142" customFormat="1" ht="32.25" thickBot="1" x14ac:dyDescent="0.35">
      <c r="A30" s="179"/>
      <c r="B30" s="214" t="s">
        <v>209</v>
      </c>
      <c r="C30" s="181" t="s">
        <v>179</v>
      </c>
      <c r="D30" s="181" t="s">
        <v>210</v>
      </c>
      <c r="E30" s="215">
        <v>2717628.66</v>
      </c>
      <c r="F30" s="183">
        <v>2679292.66</v>
      </c>
      <c r="G30" s="164">
        <f>SUM(F30/E30)*100</f>
        <v>98.589358415141234</v>
      </c>
      <c r="H30" s="165" t="e">
        <f>SUM(F30/#REF!)*100</f>
        <v>#REF!</v>
      </c>
      <c r="I30" s="168">
        <f t="shared" ref="I30:I35" si="3">SUM(F30/E30*100)</f>
        <v>98.589358415141234</v>
      </c>
      <c r="J30" s="216">
        <f t="shared" si="2"/>
        <v>0.98589358415141237</v>
      </c>
    </row>
    <row r="31" spans="1:10" s="132" customFormat="1" ht="21.75" customHeight="1" x14ac:dyDescent="0.3">
      <c r="A31" s="133">
        <v>5</v>
      </c>
      <c r="B31" s="187" t="s">
        <v>211</v>
      </c>
      <c r="C31" s="196" t="s">
        <v>181</v>
      </c>
      <c r="D31" s="217" t="s">
        <v>172</v>
      </c>
      <c r="E31" s="218">
        <f>SUM(E32:E35)</f>
        <v>128364581.81999999</v>
      </c>
      <c r="F31" s="218">
        <f>F32+F33+F34+F35</f>
        <v>115830134.11999999</v>
      </c>
      <c r="G31" s="219">
        <f>SUM(F31/E31)*100</f>
        <v>90.235275554765948</v>
      </c>
      <c r="H31" s="220" t="e">
        <f>SUM(F31/#REF!)*100</f>
        <v>#REF!</v>
      </c>
      <c r="I31" s="168">
        <f t="shared" si="3"/>
        <v>90.235275554765948</v>
      </c>
      <c r="J31" s="221">
        <f t="shared" si="2"/>
        <v>0.90235275554765948</v>
      </c>
    </row>
    <row r="32" spans="1:10" s="132" customFormat="1" ht="21.75" customHeight="1" x14ac:dyDescent="0.3">
      <c r="A32" s="143"/>
      <c r="B32" s="191" t="s">
        <v>212</v>
      </c>
      <c r="C32" s="171" t="s">
        <v>181</v>
      </c>
      <c r="D32" s="192" t="s">
        <v>171</v>
      </c>
      <c r="E32" s="222">
        <v>6217554.5800000001</v>
      </c>
      <c r="F32" s="173">
        <v>3894834.73</v>
      </c>
      <c r="G32" s="223">
        <v>0</v>
      </c>
      <c r="H32" s="175">
        <v>0</v>
      </c>
      <c r="I32" s="176">
        <f t="shared" si="3"/>
        <v>62.642549894592158</v>
      </c>
      <c r="J32" s="209">
        <f t="shared" si="2"/>
        <v>0.62642549894592159</v>
      </c>
    </row>
    <row r="33" spans="1:10" s="132" customFormat="1" ht="21.75" customHeight="1" x14ac:dyDescent="0.3">
      <c r="A33" s="143"/>
      <c r="B33" s="121" t="s">
        <v>213</v>
      </c>
      <c r="C33" s="153" t="s">
        <v>181</v>
      </c>
      <c r="D33" s="224" t="s">
        <v>191</v>
      </c>
      <c r="E33" s="225">
        <v>44800723.32</v>
      </c>
      <c r="F33" s="155">
        <v>42767174.409999996</v>
      </c>
      <c r="G33" s="158">
        <f>SUM(F33/E33)*100</f>
        <v>95.460901612067985</v>
      </c>
      <c r="H33" s="157" t="e">
        <f>SUM(F33/#REF!)*100</f>
        <v>#REF!</v>
      </c>
      <c r="I33" s="168">
        <f t="shared" si="3"/>
        <v>95.460901612067985</v>
      </c>
      <c r="J33" s="204">
        <f t="shared" si="2"/>
        <v>0.95460901612067983</v>
      </c>
    </row>
    <row r="34" spans="1:10" s="132" customFormat="1" ht="21.75" customHeight="1" x14ac:dyDescent="0.3">
      <c r="A34" s="143"/>
      <c r="B34" s="170" t="s">
        <v>214</v>
      </c>
      <c r="C34" s="172" t="s">
        <v>181</v>
      </c>
      <c r="D34" s="172" t="s">
        <v>193</v>
      </c>
      <c r="E34" s="226">
        <v>33387231.559999999</v>
      </c>
      <c r="F34" s="173">
        <v>26763790.809999999</v>
      </c>
      <c r="G34" s="223">
        <f>SUM(F34/E34)*100</f>
        <v>80.161755136549573</v>
      </c>
      <c r="H34" s="175"/>
      <c r="I34" s="176">
        <f t="shared" si="3"/>
        <v>80.161755136549573</v>
      </c>
      <c r="J34" s="209">
        <f t="shared" si="2"/>
        <v>0.80161755136549573</v>
      </c>
    </row>
    <row r="35" spans="1:10" s="132" customFormat="1" ht="36.75" customHeight="1" thickBot="1" x14ac:dyDescent="0.35">
      <c r="A35" s="179"/>
      <c r="B35" s="194" t="s">
        <v>215</v>
      </c>
      <c r="C35" s="181" t="s">
        <v>181</v>
      </c>
      <c r="D35" s="227" t="s">
        <v>181</v>
      </c>
      <c r="E35" s="228">
        <v>43959072.359999999</v>
      </c>
      <c r="F35" s="183">
        <v>42404334.170000002</v>
      </c>
      <c r="G35" s="158">
        <f>SUM(F35/E35)*100</f>
        <v>96.463214288810349</v>
      </c>
      <c r="H35" s="157"/>
      <c r="I35" s="168">
        <f t="shared" si="3"/>
        <v>96.463214288810349</v>
      </c>
      <c r="J35" s="216">
        <f t="shared" si="2"/>
        <v>0.96463214288810351</v>
      </c>
    </row>
    <row r="36" spans="1:10" s="132" customFormat="1" ht="21.75" customHeight="1" x14ac:dyDescent="0.3">
      <c r="A36" s="143">
        <v>6</v>
      </c>
      <c r="B36" s="229" t="s">
        <v>216</v>
      </c>
      <c r="C36" s="196" t="s">
        <v>183</v>
      </c>
      <c r="D36" s="188" t="s">
        <v>172</v>
      </c>
      <c r="E36" s="190">
        <f>SUM(E37:E38)</f>
        <v>4934055.8899999997</v>
      </c>
      <c r="F36" s="230">
        <f>SUM(F37:F38)</f>
        <v>4861400</v>
      </c>
      <c r="G36" s="158"/>
      <c r="H36" s="157"/>
      <c r="I36" s="168"/>
      <c r="J36" s="221">
        <f t="shared" si="2"/>
        <v>0.98527461147182105</v>
      </c>
    </row>
    <row r="37" spans="1:10" s="132" customFormat="1" ht="21" customHeight="1" x14ac:dyDescent="0.3">
      <c r="A37" s="231"/>
      <c r="B37" s="170" t="s">
        <v>272</v>
      </c>
      <c r="C37" s="171" t="s">
        <v>183</v>
      </c>
      <c r="D37" s="171" t="s">
        <v>193</v>
      </c>
      <c r="E37" s="173">
        <v>4797255.8899999997</v>
      </c>
      <c r="F37" s="173">
        <v>4793000</v>
      </c>
      <c r="G37" s="158"/>
      <c r="H37" s="157"/>
      <c r="I37" s="168"/>
      <c r="J37" s="209">
        <f t="shared" ref="J37:J48" si="4">F37/E37</f>
        <v>0.99911284907505749</v>
      </c>
    </row>
    <row r="38" spans="1:10" s="132" customFormat="1" ht="31.5" customHeight="1" thickBot="1" x14ac:dyDescent="0.35">
      <c r="A38" s="143"/>
      <c r="B38" s="121" t="s">
        <v>217</v>
      </c>
      <c r="C38" s="153" t="s">
        <v>183</v>
      </c>
      <c r="D38" s="181" t="s">
        <v>181</v>
      </c>
      <c r="E38" s="183">
        <v>136800</v>
      </c>
      <c r="F38" s="183">
        <v>68400</v>
      </c>
      <c r="G38" s="158"/>
      <c r="H38" s="157"/>
      <c r="I38" s="168"/>
      <c r="J38" s="216">
        <f t="shared" si="4"/>
        <v>0.5</v>
      </c>
    </row>
    <row r="39" spans="1:10" s="142" customFormat="1" ht="21.75" customHeight="1" x14ac:dyDescent="0.3">
      <c r="A39" s="133">
        <v>7</v>
      </c>
      <c r="B39" s="187" t="s">
        <v>218</v>
      </c>
      <c r="C39" s="188" t="s">
        <v>185</v>
      </c>
      <c r="D39" s="188" t="s">
        <v>172</v>
      </c>
      <c r="E39" s="218">
        <f>SUM(E40:E45)</f>
        <v>869028448.49999988</v>
      </c>
      <c r="F39" s="218">
        <f>F40+F41+F42+F43+F44+F45</f>
        <v>836430503.44999993</v>
      </c>
      <c r="G39" s="233">
        <f>SUM(F39/E39)*100</f>
        <v>96.248920837256108</v>
      </c>
      <c r="H39" s="220" t="e">
        <f>SUM(F39/#REF!)*100</f>
        <v>#REF!</v>
      </c>
      <c r="I39" s="168">
        <f>SUM(F39/E39*100)</f>
        <v>96.248920837256108</v>
      </c>
      <c r="J39" s="221">
        <f t="shared" si="4"/>
        <v>0.96248920837256113</v>
      </c>
    </row>
    <row r="40" spans="1:10" s="132" customFormat="1" ht="18.75" x14ac:dyDescent="0.3">
      <c r="A40" s="200"/>
      <c r="B40" s="205" t="s">
        <v>219</v>
      </c>
      <c r="C40" s="171" t="s">
        <v>185</v>
      </c>
      <c r="D40" s="171" t="s">
        <v>171</v>
      </c>
      <c r="E40" s="234">
        <v>246366368.28999999</v>
      </c>
      <c r="F40" s="203">
        <v>241646206.63999999</v>
      </c>
      <c r="G40" s="174">
        <f>SUM(F40/E40)*100</f>
        <v>98.08408847248019</v>
      </c>
      <c r="H40" s="175" t="e">
        <f>SUM(F40/#REF!)*100</f>
        <v>#REF!</v>
      </c>
      <c r="I40" s="176">
        <f>SUM(F40/E40*100)</f>
        <v>98.08408847248019</v>
      </c>
      <c r="J40" s="209">
        <f t="shared" si="4"/>
        <v>0.98084088472480191</v>
      </c>
    </row>
    <row r="41" spans="1:10" s="132" customFormat="1" ht="16.5" customHeight="1" x14ac:dyDescent="0.3">
      <c r="A41" s="143"/>
      <c r="B41" s="121" t="s">
        <v>220</v>
      </c>
      <c r="C41" s="153" t="s">
        <v>185</v>
      </c>
      <c r="D41" s="153" t="s">
        <v>191</v>
      </c>
      <c r="E41" s="235">
        <v>492758710.12</v>
      </c>
      <c r="F41" s="155">
        <v>477098355.94</v>
      </c>
      <c r="G41" s="156">
        <f>SUM(F41/E41)*100</f>
        <v>96.82190210779099</v>
      </c>
      <c r="H41" s="158" t="e">
        <f>SUM(F41/#REF!)*100</f>
        <v>#REF!</v>
      </c>
      <c r="I41" s="168">
        <f>SUM(F41/E41*100)</f>
        <v>96.82190210779099</v>
      </c>
      <c r="J41" s="204">
        <f t="shared" si="4"/>
        <v>0.96821902107790991</v>
      </c>
    </row>
    <row r="42" spans="1:10" s="132" customFormat="1" ht="18.75" x14ac:dyDescent="0.3">
      <c r="A42" s="143"/>
      <c r="B42" s="191" t="s">
        <v>221</v>
      </c>
      <c r="C42" s="171" t="s">
        <v>185</v>
      </c>
      <c r="D42" s="171" t="s">
        <v>193</v>
      </c>
      <c r="E42" s="236">
        <v>86185339.189999998</v>
      </c>
      <c r="F42" s="173">
        <v>76643206.519999996</v>
      </c>
      <c r="G42" s="174"/>
      <c r="H42" s="223"/>
      <c r="I42" s="176"/>
      <c r="J42" s="209">
        <f t="shared" si="4"/>
        <v>0.88928357468125896</v>
      </c>
    </row>
    <row r="43" spans="1:10" s="132" customFormat="1" ht="33" customHeight="1" x14ac:dyDescent="0.3">
      <c r="A43" s="143"/>
      <c r="B43" s="121" t="s">
        <v>222</v>
      </c>
      <c r="C43" s="153" t="s">
        <v>185</v>
      </c>
      <c r="D43" s="153" t="s">
        <v>181</v>
      </c>
      <c r="E43" s="235">
        <v>385000</v>
      </c>
      <c r="F43" s="155">
        <v>299951</v>
      </c>
      <c r="G43" s="156">
        <v>0</v>
      </c>
      <c r="H43" s="158">
        <v>0</v>
      </c>
      <c r="I43" s="168">
        <f t="shared" ref="I43:I61" si="5">SUM(F43/E43*100)</f>
        <v>77.909350649350657</v>
      </c>
      <c r="J43" s="204">
        <f t="shared" si="4"/>
        <v>0.7790935064935065</v>
      </c>
    </row>
    <row r="44" spans="1:10" s="132" customFormat="1" ht="18.75" x14ac:dyDescent="0.3">
      <c r="A44" s="143"/>
      <c r="B44" s="191" t="s">
        <v>223</v>
      </c>
      <c r="C44" s="171" t="s">
        <v>185</v>
      </c>
      <c r="D44" s="171" t="s">
        <v>185</v>
      </c>
      <c r="E44" s="236">
        <v>5895756.1799999997</v>
      </c>
      <c r="F44" s="173">
        <v>5025831.08</v>
      </c>
      <c r="G44" s="174">
        <v>0</v>
      </c>
      <c r="H44" s="223">
        <v>0</v>
      </c>
      <c r="I44" s="176">
        <f t="shared" si="5"/>
        <v>85.244893556639596</v>
      </c>
      <c r="J44" s="209">
        <f t="shared" si="4"/>
        <v>0.85244893556639589</v>
      </c>
    </row>
    <row r="45" spans="1:10" s="142" customFormat="1" ht="23.25" customHeight="1" thickBot="1" x14ac:dyDescent="0.35">
      <c r="A45" s="179"/>
      <c r="B45" s="237" t="s">
        <v>224</v>
      </c>
      <c r="C45" s="181" t="s">
        <v>185</v>
      </c>
      <c r="D45" s="181" t="s">
        <v>196</v>
      </c>
      <c r="E45" s="238">
        <v>37437274.719999999</v>
      </c>
      <c r="F45" s="183">
        <v>35716952.270000003</v>
      </c>
      <c r="G45" s="164">
        <v>0</v>
      </c>
      <c r="H45" s="165">
        <v>0</v>
      </c>
      <c r="I45" s="168">
        <f t="shared" si="5"/>
        <v>95.404787173033853</v>
      </c>
      <c r="J45" s="232">
        <f t="shared" si="4"/>
        <v>0.95404787173033856</v>
      </c>
    </row>
    <row r="46" spans="1:10" s="132" customFormat="1" ht="21" customHeight="1" x14ac:dyDescent="0.3">
      <c r="A46" s="133">
        <v>8</v>
      </c>
      <c r="B46" s="239" t="s">
        <v>225</v>
      </c>
      <c r="C46" s="188" t="s">
        <v>205</v>
      </c>
      <c r="D46" s="240" t="s">
        <v>172</v>
      </c>
      <c r="E46" s="218">
        <f>SUM(E47:E48)</f>
        <v>66688472.510000005</v>
      </c>
      <c r="F46" s="218">
        <f>SUM(F47:F48)</f>
        <v>60156069.280000001</v>
      </c>
      <c r="G46" s="197">
        <f t="shared" ref="G46:G61" si="6">SUM(F46/E46)*100</f>
        <v>90.20459910965802</v>
      </c>
      <c r="H46" s="198" t="e">
        <f>SUM(F46/#REF!)*100</f>
        <v>#REF!</v>
      </c>
      <c r="I46" s="168">
        <f t="shared" si="5"/>
        <v>90.20459910965802</v>
      </c>
      <c r="J46" s="199">
        <f t="shared" si="4"/>
        <v>0.90204599109658024</v>
      </c>
    </row>
    <row r="47" spans="1:10" s="132" customFormat="1" ht="23.25" customHeight="1" x14ac:dyDescent="0.3">
      <c r="A47" s="160"/>
      <c r="B47" s="191" t="s">
        <v>226</v>
      </c>
      <c r="C47" s="241" t="s">
        <v>205</v>
      </c>
      <c r="D47" s="241" t="s">
        <v>171</v>
      </c>
      <c r="E47" s="173">
        <v>64563239.700000003</v>
      </c>
      <c r="F47" s="173">
        <v>58553666.189999998</v>
      </c>
      <c r="G47" s="174">
        <f t="shared" si="6"/>
        <v>90.691957934694528</v>
      </c>
      <c r="H47" s="175" t="e">
        <f>SUM(F47/#REF!)*100</f>
        <v>#REF!</v>
      </c>
      <c r="I47" s="176">
        <f t="shared" si="5"/>
        <v>90.691957934694528</v>
      </c>
      <c r="J47" s="209">
        <f t="shared" si="4"/>
        <v>0.90691957934694523</v>
      </c>
    </row>
    <row r="48" spans="1:10" s="142" customFormat="1" ht="33" customHeight="1" thickBot="1" x14ac:dyDescent="0.35">
      <c r="A48" s="179"/>
      <c r="B48" s="242" t="s">
        <v>227</v>
      </c>
      <c r="C48" s="243" t="s">
        <v>205</v>
      </c>
      <c r="D48" s="243" t="s">
        <v>179</v>
      </c>
      <c r="E48" s="183">
        <v>2125232.81</v>
      </c>
      <c r="F48" s="183">
        <v>1602403.09</v>
      </c>
      <c r="G48" s="164">
        <f t="shared" si="6"/>
        <v>75.398943704431147</v>
      </c>
      <c r="H48" s="165" t="e">
        <f>SUM(F48/#REF!)*100</f>
        <v>#REF!</v>
      </c>
      <c r="I48" s="168">
        <f t="shared" si="5"/>
        <v>75.398943704431147</v>
      </c>
      <c r="J48" s="204">
        <f t="shared" si="4"/>
        <v>0.75398943704431143</v>
      </c>
    </row>
    <row r="49" spans="1:12" s="132" customFormat="1" ht="18.75" hidden="1" customHeight="1" x14ac:dyDescent="0.3">
      <c r="A49" s="133">
        <v>9</v>
      </c>
      <c r="B49" s="239" t="s">
        <v>228</v>
      </c>
      <c r="C49" s="188" t="s">
        <v>229</v>
      </c>
      <c r="D49" s="240" t="s">
        <v>200</v>
      </c>
      <c r="E49" s="218">
        <f>SUM(E50)</f>
        <v>0</v>
      </c>
      <c r="F49" s="244">
        <f>SUM(F50)</f>
        <v>0</v>
      </c>
      <c r="G49" s="233" t="e">
        <f t="shared" si="6"/>
        <v>#DIV/0!</v>
      </c>
      <c r="H49" s="220" t="e">
        <f>SUM(F49/#REF!)*100</f>
        <v>#REF!</v>
      </c>
      <c r="I49" s="168" t="e">
        <f t="shared" si="5"/>
        <v>#DIV/0!</v>
      </c>
      <c r="J49" s="221"/>
    </row>
    <row r="50" spans="1:12" s="142" customFormat="1" ht="23.25" hidden="1" customHeight="1" x14ac:dyDescent="0.3">
      <c r="A50" s="143"/>
      <c r="B50" s="152" t="s">
        <v>230</v>
      </c>
      <c r="C50" s="153" t="s">
        <v>229</v>
      </c>
      <c r="D50" s="154" t="s">
        <v>196</v>
      </c>
      <c r="E50" s="155"/>
      <c r="F50" s="245"/>
      <c r="G50" s="164" t="e">
        <f t="shared" si="6"/>
        <v>#DIV/0!</v>
      </c>
      <c r="H50" s="165" t="e">
        <f>SUM(F50/#REF!)*100</f>
        <v>#REF!</v>
      </c>
      <c r="I50" s="168" t="e">
        <f t="shared" si="5"/>
        <v>#DIV/0!</v>
      </c>
      <c r="J50" s="221"/>
    </row>
    <row r="51" spans="1:12" s="132" customFormat="1" ht="21" customHeight="1" x14ac:dyDescent="0.3">
      <c r="A51" s="133">
        <v>9</v>
      </c>
      <c r="B51" s="239" t="s">
        <v>231</v>
      </c>
      <c r="C51" s="188">
        <v>10</v>
      </c>
      <c r="D51" s="188" t="s">
        <v>172</v>
      </c>
      <c r="E51" s="218">
        <f>SUM(E52:E55)</f>
        <v>6882382.9199999999</v>
      </c>
      <c r="F51" s="218">
        <f>SUM(F52:F55)</f>
        <v>6386803.6399999997</v>
      </c>
      <c r="G51" s="197">
        <f t="shared" si="6"/>
        <v>92.799306784284525</v>
      </c>
      <c r="H51" s="198" t="e">
        <f>SUM(F51/#REF!)*100</f>
        <v>#REF!</v>
      </c>
      <c r="I51" s="168">
        <f t="shared" si="5"/>
        <v>92.799306784284525</v>
      </c>
      <c r="J51" s="141">
        <f t="shared" ref="J51:J57" si="7">F51/E51</f>
        <v>0.9279930678428453</v>
      </c>
    </row>
    <row r="52" spans="1:12" s="132" customFormat="1" ht="18.75" customHeight="1" x14ac:dyDescent="0.3">
      <c r="A52" s="143"/>
      <c r="B52" s="201" t="s">
        <v>232</v>
      </c>
      <c r="C52" s="171">
        <v>10</v>
      </c>
      <c r="D52" s="171" t="s">
        <v>171</v>
      </c>
      <c r="E52" s="173">
        <v>1000000</v>
      </c>
      <c r="F52" s="173">
        <v>853874.34</v>
      </c>
      <c r="G52" s="174">
        <f t="shared" si="6"/>
        <v>85.387433999999999</v>
      </c>
      <c r="H52" s="175" t="e">
        <f>SUM(F52/#REF!)*100</f>
        <v>#REF!</v>
      </c>
      <c r="I52" s="176">
        <f t="shared" si="5"/>
        <v>85.387433999999999</v>
      </c>
      <c r="J52" s="177">
        <f t="shared" si="7"/>
        <v>0.85387433999999995</v>
      </c>
    </row>
    <row r="53" spans="1:12" s="132" customFormat="1" ht="20.25" customHeight="1" x14ac:dyDescent="0.3">
      <c r="A53" s="143"/>
      <c r="B53" s="152" t="s">
        <v>233</v>
      </c>
      <c r="C53" s="153">
        <v>10</v>
      </c>
      <c r="D53" s="153" t="s">
        <v>193</v>
      </c>
      <c r="E53" s="155">
        <v>1117983</v>
      </c>
      <c r="F53" s="155">
        <v>1117983</v>
      </c>
      <c r="G53" s="156">
        <f t="shared" si="6"/>
        <v>100</v>
      </c>
      <c r="H53" s="157" t="e">
        <f>SUM(F53/#REF!)*100</f>
        <v>#REF!</v>
      </c>
      <c r="I53" s="168">
        <f t="shared" si="5"/>
        <v>100</v>
      </c>
      <c r="J53" s="169">
        <f t="shared" si="7"/>
        <v>1</v>
      </c>
    </row>
    <row r="54" spans="1:12" s="132" customFormat="1" ht="18.75" x14ac:dyDescent="0.3">
      <c r="A54" s="143"/>
      <c r="B54" s="170" t="s">
        <v>234</v>
      </c>
      <c r="C54" s="171">
        <v>10</v>
      </c>
      <c r="D54" s="171" t="s">
        <v>179</v>
      </c>
      <c r="E54" s="173">
        <v>3946119.92</v>
      </c>
      <c r="F54" s="173">
        <v>3596666.3</v>
      </c>
      <c r="G54" s="174">
        <f t="shared" si="6"/>
        <v>91.144374041222747</v>
      </c>
      <c r="H54" s="175" t="e">
        <f>SUM(F54/#REF!)*100</f>
        <v>#REF!</v>
      </c>
      <c r="I54" s="176">
        <f t="shared" si="5"/>
        <v>91.144374041222747</v>
      </c>
      <c r="J54" s="177">
        <f t="shared" si="7"/>
        <v>0.91144374041222753</v>
      </c>
    </row>
    <row r="55" spans="1:12" s="132" customFormat="1" ht="19.5" thickBot="1" x14ac:dyDescent="0.35">
      <c r="A55" s="179"/>
      <c r="B55" s="180" t="s">
        <v>235</v>
      </c>
      <c r="C55" s="181">
        <v>10</v>
      </c>
      <c r="D55" s="181" t="s">
        <v>183</v>
      </c>
      <c r="E55" s="183">
        <v>818280</v>
      </c>
      <c r="F55" s="183">
        <v>818280</v>
      </c>
      <c r="G55" s="156">
        <f t="shared" si="6"/>
        <v>100</v>
      </c>
      <c r="H55" s="157"/>
      <c r="I55" s="168">
        <f t="shared" si="5"/>
        <v>100</v>
      </c>
      <c r="J55" s="184">
        <f t="shared" si="7"/>
        <v>1</v>
      </c>
    </row>
    <row r="56" spans="1:12" s="132" customFormat="1" ht="18.75" x14ac:dyDescent="0.3">
      <c r="A56" s="133">
        <v>10</v>
      </c>
      <c r="B56" s="134" t="s">
        <v>236</v>
      </c>
      <c r="C56" s="246">
        <v>11</v>
      </c>
      <c r="D56" s="247" t="s">
        <v>172</v>
      </c>
      <c r="E56" s="185">
        <f>SUM(E57:E58)</f>
        <v>685090</v>
      </c>
      <c r="F56" s="185">
        <f>F57</f>
        <v>284710</v>
      </c>
      <c r="G56" s="138">
        <f t="shared" si="6"/>
        <v>41.558043468741332</v>
      </c>
      <c r="H56" s="139" t="e">
        <f>SUM(G56/#REF!)*100</f>
        <v>#REF!</v>
      </c>
      <c r="I56" s="140">
        <f t="shared" si="5"/>
        <v>41.558043468741332</v>
      </c>
      <c r="J56" s="141">
        <f t="shared" si="7"/>
        <v>0.41558043468741335</v>
      </c>
    </row>
    <row r="57" spans="1:12" s="142" customFormat="1" ht="23.25" customHeight="1" thickBot="1" x14ac:dyDescent="0.35">
      <c r="A57" s="143"/>
      <c r="B57" s="248" t="s">
        <v>237</v>
      </c>
      <c r="C57" s="249">
        <v>11</v>
      </c>
      <c r="D57" s="250" t="s">
        <v>171</v>
      </c>
      <c r="E57" s="155">
        <v>685090</v>
      </c>
      <c r="F57" s="155">
        <v>284710</v>
      </c>
      <c r="G57" s="251">
        <f t="shared" si="6"/>
        <v>41.558043468741332</v>
      </c>
      <c r="H57" s="252" t="e">
        <f>SUM(G57/#REF!)*100</f>
        <v>#REF!</v>
      </c>
      <c r="I57" s="168">
        <f t="shared" si="5"/>
        <v>41.558043468741332</v>
      </c>
      <c r="J57" s="184">
        <f t="shared" si="7"/>
        <v>0.41558043468741335</v>
      </c>
    </row>
    <row r="58" spans="1:12" s="142" customFormat="1" ht="27" hidden="1" customHeight="1" x14ac:dyDescent="0.3">
      <c r="A58" s="179"/>
      <c r="B58" s="253" t="s">
        <v>238</v>
      </c>
      <c r="C58" s="254">
        <v>11</v>
      </c>
      <c r="D58" s="255" t="s">
        <v>175</v>
      </c>
      <c r="E58" s="183"/>
      <c r="F58" s="256"/>
      <c r="G58" s="156" t="e">
        <f t="shared" si="6"/>
        <v>#DIV/0!</v>
      </c>
      <c r="H58" s="157"/>
      <c r="I58" s="168" t="e">
        <f t="shared" si="5"/>
        <v>#DIV/0!</v>
      </c>
      <c r="J58" s="159"/>
    </row>
    <row r="59" spans="1:12" s="132" customFormat="1" ht="47.25" x14ac:dyDescent="0.3">
      <c r="A59" s="133">
        <v>11</v>
      </c>
      <c r="B59" s="134" t="s">
        <v>239</v>
      </c>
      <c r="C59" s="257" t="s">
        <v>198</v>
      </c>
      <c r="D59" s="135" t="s">
        <v>172</v>
      </c>
      <c r="E59" s="258">
        <f>SUM(E60:E62)</f>
        <v>7605815</v>
      </c>
      <c r="F59" s="258">
        <f>SUM(F60:F62)</f>
        <v>7605815</v>
      </c>
      <c r="G59" s="259">
        <f t="shared" si="6"/>
        <v>100</v>
      </c>
      <c r="H59" s="260" t="e">
        <f>SUM(F59/#REF!)*100</f>
        <v>#REF!</v>
      </c>
      <c r="I59" s="140">
        <f t="shared" si="5"/>
        <v>100</v>
      </c>
      <c r="J59" s="186">
        <f>F59/E59</f>
        <v>1</v>
      </c>
    </row>
    <row r="60" spans="1:12" s="132" customFormat="1" ht="48" customHeight="1" x14ac:dyDescent="0.3">
      <c r="A60" s="143"/>
      <c r="B60" s="170" t="s">
        <v>240</v>
      </c>
      <c r="C60" s="261" t="s">
        <v>198</v>
      </c>
      <c r="D60" s="171" t="s">
        <v>171</v>
      </c>
      <c r="E60" s="225">
        <v>6919815</v>
      </c>
      <c r="F60" s="222">
        <v>6919815</v>
      </c>
      <c r="G60" s="262">
        <f t="shared" si="6"/>
        <v>100</v>
      </c>
      <c r="H60" s="263" t="e">
        <f>SUM(F60/#REF!)*100</f>
        <v>#REF!</v>
      </c>
      <c r="I60" s="168">
        <f t="shared" si="5"/>
        <v>100</v>
      </c>
      <c r="J60" s="264">
        <f>F60/E60</f>
        <v>1</v>
      </c>
    </row>
    <row r="61" spans="1:12" s="132" customFormat="1" ht="47.25" hidden="1" x14ac:dyDescent="0.3">
      <c r="A61" s="143"/>
      <c r="B61" s="121" t="s">
        <v>241</v>
      </c>
      <c r="C61" s="261" t="s">
        <v>198</v>
      </c>
      <c r="D61" s="261" t="s">
        <v>193</v>
      </c>
      <c r="E61" s="225"/>
      <c r="F61" s="265"/>
      <c r="G61" s="266" t="e">
        <f t="shared" si="6"/>
        <v>#DIV/0!</v>
      </c>
      <c r="H61" s="267" t="e">
        <f>SUM(F61/#REF!)*100</f>
        <v>#REF!</v>
      </c>
      <c r="I61" s="168" t="e">
        <f t="shared" si="5"/>
        <v>#DIV/0!</v>
      </c>
      <c r="J61" s="159"/>
    </row>
    <row r="62" spans="1:12" s="132" customFormat="1" ht="31.5" customHeight="1" thickBot="1" x14ac:dyDescent="0.35">
      <c r="A62" s="143"/>
      <c r="B62" s="121" t="s">
        <v>242</v>
      </c>
      <c r="C62" s="268" t="s">
        <v>198</v>
      </c>
      <c r="D62" s="261" t="s">
        <v>193</v>
      </c>
      <c r="E62" s="269">
        <v>686000</v>
      </c>
      <c r="F62" s="228">
        <v>686000</v>
      </c>
      <c r="G62" s="266"/>
      <c r="H62" s="267"/>
      <c r="I62" s="168"/>
      <c r="J62" s="270">
        <f>F62/E62</f>
        <v>1</v>
      </c>
    </row>
    <row r="63" spans="1:12" s="142" customFormat="1" ht="18" customHeight="1" thickBot="1" x14ac:dyDescent="0.35">
      <c r="A63" s="271"/>
      <c r="B63" s="272" t="s">
        <v>243</v>
      </c>
      <c r="C63" s="273"/>
      <c r="D63" s="273"/>
      <c r="E63" s="274">
        <f>SUM(E59+E56+E51+E49+E46+E39+E31+E23+E19+E17+E8+E36)</f>
        <v>1309416444.6800001</v>
      </c>
      <c r="F63" s="274">
        <f>SUM(F8+F17+F19+F23+F31+F36+F39+F46+F51+F56+F59)</f>
        <v>1216420840.23</v>
      </c>
      <c r="G63" s="138">
        <f>SUM(F63/E63)*100</f>
        <v>92.897935196412888</v>
      </c>
      <c r="H63" s="139" t="e">
        <f>SUM(F63/#REF!)*100</f>
        <v>#REF!</v>
      </c>
      <c r="I63" s="168">
        <f>SUM(F63/E63*100)</f>
        <v>92.897935196412888</v>
      </c>
      <c r="J63" s="275">
        <f>F63/E63</f>
        <v>0.92897935196412884</v>
      </c>
      <c r="L63" s="276"/>
    </row>
    <row r="64" spans="1:12" s="142" customFormat="1" ht="21" customHeight="1" thickBot="1" x14ac:dyDescent="0.35">
      <c r="A64" s="277"/>
      <c r="B64" s="278" t="s">
        <v>244</v>
      </c>
      <c r="C64" s="279"/>
      <c r="D64" s="279"/>
      <c r="E64" s="280">
        <f>ДОХОДЫ!D10-'расходы '!E63</f>
        <v>-28246048.359999895</v>
      </c>
      <c r="F64" s="281">
        <f>ДОХОДЫ!E10-'расходы '!F63</f>
        <v>20946573.940000057</v>
      </c>
      <c r="G64" s="282"/>
      <c r="H64" s="283"/>
      <c r="I64" s="284"/>
      <c r="J64" s="275"/>
    </row>
    <row r="65" spans="1:10" s="132" customFormat="1" ht="14.1" customHeight="1" x14ac:dyDescent="0.3">
      <c r="A65" s="120"/>
      <c r="B65" s="229"/>
      <c r="C65" s="285"/>
      <c r="D65" s="285"/>
      <c r="E65" s="286"/>
      <c r="F65" s="286"/>
      <c r="G65" s="287" t="e">
        <f>SUM(F65/E65)*100</f>
        <v>#DIV/0!</v>
      </c>
      <c r="H65" s="288" t="e">
        <f>SUM(F65/#REF!)*100</f>
        <v>#REF!</v>
      </c>
      <c r="I65" s="289"/>
      <c r="J65" s="290"/>
    </row>
    <row r="66" spans="1:10" s="132" customFormat="1" ht="21" customHeight="1" x14ac:dyDescent="0.3">
      <c r="A66" s="291"/>
      <c r="B66" s="292"/>
      <c r="C66" s="293"/>
      <c r="D66" s="293"/>
      <c r="E66" s="294"/>
      <c r="F66" s="295"/>
      <c r="G66" s="296"/>
      <c r="H66" s="296"/>
      <c r="I66" s="296"/>
      <c r="J66" s="297"/>
    </row>
    <row r="67" spans="1:10" s="132" customFormat="1" ht="18.75" x14ac:dyDescent="0.3">
      <c r="A67" s="291"/>
      <c r="B67" s="292"/>
      <c r="C67" s="293"/>
      <c r="D67" s="293"/>
      <c r="E67" s="294"/>
      <c r="F67" s="294"/>
      <c r="G67" s="296"/>
      <c r="H67" s="296"/>
      <c r="I67" s="296"/>
      <c r="J67" s="297"/>
    </row>
    <row r="68" spans="1:10" s="132" customFormat="1" ht="18.75" x14ac:dyDescent="0.3">
      <c r="A68" s="298"/>
      <c r="B68" s="298"/>
      <c r="C68" s="298"/>
      <c r="D68" s="298"/>
      <c r="E68" s="299"/>
      <c r="F68" s="299"/>
      <c r="G68" s="298"/>
      <c r="H68" s="298"/>
      <c r="I68" s="298"/>
      <c r="J68" s="300"/>
    </row>
    <row r="69" spans="1:10" s="118" customFormat="1" ht="12.75" x14ac:dyDescent="0.2">
      <c r="C69" s="119"/>
      <c r="J69" s="301"/>
    </row>
    <row r="70" spans="1:10" x14ac:dyDescent="0.25">
      <c r="A70" s="118"/>
      <c r="B70" s="118"/>
      <c r="C70" s="119"/>
      <c r="D70" s="119"/>
      <c r="E70" s="118"/>
      <c r="F70" s="118"/>
      <c r="G70" s="118"/>
      <c r="H70" s="118"/>
      <c r="I70" s="118"/>
      <c r="J70" s="301"/>
    </row>
  </sheetData>
  <mergeCells count="8">
    <mergeCell ref="B7:J7"/>
    <mergeCell ref="F2:J2"/>
    <mergeCell ref="F3:J3"/>
    <mergeCell ref="A5:A6"/>
    <mergeCell ref="B5:B6"/>
    <mergeCell ref="C5:C6"/>
    <mergeCell ref="D5:D6"/>
    <mergeCell ref="E5:J5"/>
  </mergeCells>
  <pageMargins left="1.1811023622047245" right="0.39370078740157483" top="0.78740157480314965" bottom="0.39370078740157483" header="0.51181102362204722" footer="0.51181102362204722"/>
  <pageSetup paperSize="9" scale="64" firstPageNumber="0" fitToHeight="0" orientation="portrait" r:id="rId1"/>
  <rowBreaks count="1" manualBreakCount="1">
    <brk id="4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8"/>
  <sheetViews>
    <sheetView tabSelected="1" view="pageBreakPreview" zoomScaleNormal="100" zoomScaleSheetLayoutView="100" workbookViewId="0">
      <selection activeCell="E19" sqref="E19"/>
    </sheetView>
  </sheetViews>
  <sheetFormatPr defaultRowHeight="15" x14ac:dyDescent="0.25"/>
  <cols>
    <col min="1" max="1" width="39.140625" style="305" customWidth="1"/>
    <col min="2" max="2" width="15.85546875" style="305" hidden="1" customWidth="1"/>
    <col min="3" max="3" width="31.140625" style="305" customWidth="1"/>
    <col min="4" max="4" width="19.7109375" style="305" customWidth="1"/>
    <col min="5" max="5" width="18.5703125" style="305" customWidth="1"/>
    <col min="6" max="256" width="9.140625" style="305" customWidth="1"/>
    <col min="257" max="257" width="42.42578125" style="305" customWidth="1"/>
    <col min="258" max="258" width="11.5703125" style="305" hidden="1"/>
    <col min="259" max="259" width="38.140625" style="305" customWidth="1"/>
    <col min="260" max="260" width="24.42578125" style="305" customWidth="1"/>
    <col min="261" max="261" width="23.42578125" style="305" customWidth="1"/>
    <col min="262" max="512" width="9.140625" style="305" customWidth="1"/>
    <col min="513" max="513" width="42.42578125" style="305" customWidth="1"/>
    <col min="514" max="514" width="11.5703125" style="305" hidden="1"/>
    <col min="515" max="515" width="38.140625" style="305" customWidth="1"/>
    <col min="516" max="516" width="24.42578125" style="305" customWidth="1"/>
    <col min="517" max="517" width="23.42578125" style="305" customWidth="1"/>
    <col min="518" max="768" width="9.140625" style="305" customWidth="1"/>
    <col min="769" max="769" width="42.42578125" style="305" customWidth="1"/>
    <col min="770" max="770" width="11.5703125" style="305" hidden="1"/>
    <col min="771" max="771" width="38.140625" style="305" customWidth="1"/>
    <col min="772" max="772" width="24.42578125" style="305" customWidth="1"/>
    <col min="773" max="773" width="23.42578125" style="305" customWidth="1"/>
    <col min="774" max="1025" width="9.140625" style="305" customWidth="1"/>
    <col min="1026" max="16384" width="9.140625" style="1"/>
  </cols>
  <sheetData>
    <row r="1" spans="1:19" s="306" customFormat="1" ht="15.75" x14ac:dyDescent="0.25">
      <c r="A1" s="302"/>
      <c r="B1" s="303"/>
      <c r="C1" s="303"/>
      <c r="D1" s="446" t="s">
        <v>245</v>
      </c>
      <c r="E1" s="446"/>
      <c r="F1" s="304"/>
      <c r="G1" s="305"/>
      <c r="I1" s="302"/>
      <c r="J1" s="302"/>
      <c r="K1" s="302"/>
      <c r="L1" s="302"/>
      <c r="M1" s="302"/>
      <c r="N1" s="302"/>
      <c r="O1" s="302"/>
      <c r="P1" s="302"/>
      <c r="Q1" s="302"/>
      <c r="R1" s="302"/>
    </row>
    <row r="2" spans="1:19" s="302" customFormat="1" ht="109.5" customHeight="1" x14ac:dyDescent="0.25">
      <c r="A2" s="307"/>
      <c r="B2" s="307"/>
      <c r="D2" s="438" t="str">
        <f>ДОХОДЫ!E3</f>
        <v xml:space="preserve">к решению Собрания представителей муниципального образования Заокский район "Об исполнении бюджета муниципального образования Заокский район за 2024 год" от  20.06.2025 № 32/1   </v>
      </c>
      <c r="E2" s="438"/>
      <c r="F2" s="308"/>
      <c r="G2" s="308"/>
      <c r="I2" s="307"/>
      <c r="J2" s="307"/>
      <c r="K2" s="307"/>
      <c r="L2" s="307"/>
      <c r="M2" s="307"/>
      <c r="N2" s="307"/>
      <c r="O2" s="307"/>
      <c r="P2" s="307"/>
      <c r="Q2" s="307"/>
      <c r="R2" s="307"/>
      <c r="S2" s="307"/>
    </row>
    <row r="3" spans="1:19" s="302" customFormat="1" ht="20.25" x14ac:dyDescent="0.3">
      <c r="B3" s="303"/>
      <c r="C3" s="309"/>
    </row>
    <row r="4" spans="1:19" s="302" customFormat="1" ht="49.35" customHeight="1" x14ac:dyDescent="0.2">
      <c r="A4" s="447" t="s">
        <v>246</v>
      </c>
      <c r="B4" s="447"/>
      <c r="C4" s="447"/>
      <c r="D4" s="447"/>
      <c r="E4" s="447"/>
      <c r="F4" s="310"/>
      <c r="G4" s="310"/>
      <c r="H4" s="310"/>
      <c r="I4" s="310"/>
      <c r="J4" s="310"/>
      <c r="K4" s="310"/>
      <c r="L4" s="310"/>
      <c r="M4" s="310"/>
      <c r="N4" s="310"/>
      <c r="O4" s="310"/>
      <c r="P4" s="310"/>
      <c r="Q4" s="310"/>
      <c r="R4" s="310"/>
      <c r="S4" s="310"/>
    </row>
    <row r="5" spans="1:19" x14ac:dyDescent="0.25">
      <c r="A5" s="311"/>
      <c r="B5" s="312"/>
      <c r="C5" s="313"/>
      <c r="D5" s="314"/>
      <c r="E5" s="315" t="s">
        <v>247</v>
      </c>
    </row>
    <row r="6" spans="1:19" s="305" customFormat="1" ht="42.75" customHeight="1" x14ac:dyDescent="0.2">
      <c r="A6" s="448" t="s">
        <v>248</v>
      </c>
      <c r="B6" s="449" t="s">
        <v>249</v>
      </c>
      <c r="C6" s="450" t="s">
        <v>250</v>
      </c>
      <c r="D6" s="451" t="s">
        <v>3</v>
      </c>
      <c r="E6" s="451"/>
    </row>
    <row r="7" spans="1:19" s="305" customFormat="1" ht="45.75" customHeight="1" x14ac:dyDescent="0.2">
      <c r="A7" s="448"/>
      <c r="B7" s="449"/>
      <c r="C7" s="450"/>
      <c r="D7" s="316" t="str">
        <f>ДОХОДЫ!D8</f>
        <v>Утвержденный план на 2024 год</v>
      </c>
      <c r="E7" s="317" t="str">
        <f>ДОХОДЫ!E8</f>
        <v>Исполнено за 2024 год</v>
      </c>
    </row>
    <row r="8" spans="1:19" s="305" customFormat="1" ht="12.75" x14ac:dyDescent="0.2">
      <c r="A8" s="318">
        <v>1</v>
      </c>
      <c r="B8" s="319" t="s">
        <v>251</v>
      </c>
      <c r="C8" s="320">
        <v>2</v>
      </c>
      <c r="D8" s="321">
        <v>3</v>
      </c>
      <c r="E8" s="322">
        <v>4</v>
      </c>
    </row>
    <row r="9" spans="1:19" s="328" customFormat="1" ht="18.75" x14ac:dyDescent="0.3">
      <c r="A9" s="323" t="s">
        <v>252</v>
      </c>
      <c r="B9" s="324" t="s">
        <v>253</v>
      </c>
      <c r="C9" s="325" t="str">
        <f t="shared" ref="C9:C18" si="0">IF(OR(LEFT(B9,5)="000 9",LEFT(B9,5)="000 7"),"X",IF(OR(RIGHT(B9,1)="A",RIGHT(B9,1)="А"),LEFT(B9,LEN(B9)-1) &amp; "0",B9))</f>
        <v>000 01 00 00 00 00 0000 000</v>
      </c>
      <c r="D9" s="326">
        <f>SUM(D10)</f>
        <v>28246048.359999895</v>
      </c>
      <c r="E9" s="327">
        <f>SUM(E10)</f>
        <v>-20946573.940000057</v>
      </c>
    </row>
    <row r="10" spans="1:19" s="328" customFormat="1" ht="31.5" x14ac:dyDescent="0.3">
      <c r="A10" s="329" t="s">
        <v>254</v>
      </c>
      <c r="B10" s="330" t="s">
        <v>255</v>
      </c>
      <c r="C10" s="331" t="str">
        <f t="shared" si="0"/>
        <v>000 01 05 00 00 00 0000 000</v>
      </c>
      <c r="D10" s="332">
        <f>D11+D15</f>
        <v>28246048.359999895</v>
      </c>
      <c r="E10" s="333">
        <f>E11+E15</f>
        <v>-20946573.940000057</v>
      </c>
    </row>
    <row r="11" spans="1:19" s="328" customFormat="1" ht="31.5" x14ac:dyDescent="0.3">
      <c r="A11" s="323" t="s">
        <v>256</v>
      </c>
      <c r="B11" s="324" t="s">
        <v>257</v>
      </c>
      <c r="C11" s="325" t="str">
        <f t="shared" si="0"/>
        <v>000 01 05 00 00 00 0000 500</v>
      </c>
      <c r="D11" s="326">
        <f t="shared" ref="D11:E13" si="1">SUM(D12)</f>
        <v>-1281170396.3200002</v>
      </c>
      <c r="E11" s="327">
        <f t="shared" si="1"/>
        <v>-1237409294.79</v>
      </c>
    </row>
    <row r="12" spans="1:19" s="328" customFormat="1" ht="31.5" x14ac:dyDescent="0.3">
      <c r="A12" s="329" t="s">
        <v>258</v>
      </c>
      <c r="B12" s="330" t="s">
        <v>259</v>
      </c>
      <c r="C12" s="331" t="str">
        <f t="shared" si="0"/>
        <v>000 01 05 02 00 00 0000 500</v>
      </c>
      <c r="D12" s="332">
        <f t="shared" si="1"/>
        <v>-1281170396.3200002</v>
      </c>
      <c r="E12" s="333">
        <f t="shared" si="1"/>
        <v>-1237409294.79</v>
      </c>
    </row>
    <row r="13" spans="1:19" s="328" customFormat="1" ht="31.5" x14ac:dyDescent="0.3">
      <c r="A13" s="329" t="s">
        <v>260</v>
      </c>
      <c r="B13" s="330" t="s">
        <v>261</v>
      </c>
      <c r="C13" s="331" t="str">
        <f t="shared" si="0"/>
        <v>000 01 05 02 01 00 0000 510</v>
      </c>
      <c r="D13" s="332">
        <f t="shared" si="1"/>
        <v>-1281170396.3200002</v>
      </c>
      <c r="E13" s="333">
        <f t="shared" si="1"/>
        <v>-1237409294.79</v>
      </c>
    </row>
    <row r="14" spans="1:19" s="328" customFormat="1" ht="47.25" x14ac:dyDescent="0.3">
      <c r="A14" s="329" t="s">
        <v>262</v>
      </c>
      <c r="B14" s="330" t="s">
        <v>263</v>
      </c>
      <c r="C14" s="331" t="str">
        <f t="shared" si="0"/>
        <v>000 01 05 02 01 05 0000 510</v>
      </c>
      <c r="D14" s="334">
        <f>-ДОХОДЫ!D10</f>
        <v>-1281170396.3200002</v>
      </c>
      <c r="E14" s="333">
        <v>-1237409294.79</v>
      </c>
    </row>
    <row r="15" spans="1:19" s="328" customFormat="1" ht="31.5" x14ac:dyDescent="0.3">
      <c r="A15" s="323" t="s">
        <v>264</v>
      </c>
      <c r="B15" s="324" t="s">
        <v>265</v>
      </c>
      <c r="C15" s="325" t="str">
        <f t="shared" si="0"/>
        <v>000 01 05 00 00 00 0000 600</v>
      </c>
      <c r="D15" s="326">
        <f t="shared" ref="D15:E17" si="2">SUM(D16)</f>
        <v>1309416444.6800001</v>
      </c>
      <c r="E15" s="327">
        <f t="shared" si="2"/>
        <v>1216462720.8499999</v>
      </c>
    </row>
    <row r="16" spans="1:19" s="328" customFormat="1" ht="31.5" x14ac:dyDescent="0.3">
      <c r="A16" s="329" t="s">
        <v>266</v>
      </c>
      <c r="B16" s="330" t="s">
        <v>267</v>
      </c>
      <c r="C16" s="331" t="str">
        <f t="shared" si="0"/>
        <v>000 01 05 02 00 00 0000 600</v>
      </c>
      <c r="D16" s="332">
        <f t="shared" si="2"/>
        <v>1309416444.6800001</v>
      </c>
      <c r="E16" s="333">
        <f t="shared" si="2"/>
        <v>1216462720.8499999</v>
      </c>
    </row>
    <row r="17" spans="1:5" s="328" customFormat="1" ht="31.5" x14ac:dyDescent="0.3">
      <c r="A17" s="329" t="s">
        <v>268</v>
      </c>
      <c r="B17" s="330" t="s">
        <v>269</v>
      </c>
      <c r="C17" s="331" t="str">
        <f t="shared" si="0"/>
        <v>000 01 05 02 01 00 0000 610</v>
      </c>
      <c r="D17" s="332">
        <f t="shared" si="2"/>
        <v>1309416444.6800001</v>
      </c>
      <c r="E17" s="333">
        <f t="shared" si="2"/>
        <v>1216462720.8499999</v>
      </c>
    </row>
    <row r="18" spans="1:5" s="328" customFormat="1" ht="47.25" x14ac:dyDescent="0.3">
      <c r="A18" s="335" t="s">
        <v>270</v>
      </c>
      <c r="B18" s="336" t="s">
        <v>271</v>
      </c>
      <c r="C18" s="337" t="str">
        <f t="shared" si="0"/>
        <v>000 01 05 02 01 05 0000 610</v>
      </c>
      <c r="D18" s="338">
        <f>'расходы '!E63</f>
        <v>1309416444.6800001</v>
      </c>
      <c r="E18" s="339">
        <v>1216462720.8499999</v>
      </c>
    </row>
    <row r="19" spans="1:5" s="305" customFormat="1" ht="12.75" x14ac:dyDescent="0.2">
      <c r="A19" s="340"/>
      <c r="B19" s="341"/>
      <c r="C19" s="342"/>
      <c r="D19" s="343"/>
    </row>
    <row r="20" spans="1:5" x14ac:dyDescent="0.25">
      <c r="A20" s="344"/>
      <c r="B20" s="445"/>
      <c r="C20" s="445"/>
      <c r="D20" s="345"/>
    </row>
    <row r="21" spans="1:5" x14ac:dyDescent="0.25">
      <c r="A21" s="346"/>
      <c r="B21" s="347"/>
      <c r="C21" s="348"/>
      <c r="D21" s="348"/>
    </row>
    <row r="22" spans="1:5" x14ac:dyDescent="0.25">
      <c r="A22" s="344"/>
      <c r="B22" s="445"/>
      <c r="C22" s="445"/>
      <c r="D22" s="348"/>
    </row>
    <row r="23" spans="1:5" x14ac:dyDescent="0.25">
      <c r="A23" s="346"/>
      <c r="B23" s="347"/>
      <c r="C23" s="348"/>
      <c r="D23" s="348"/>
    </row>
    <row r="28" spans="1:5" ht="11.25" customHeight="1" x14ac:dyDescent="0.25"/>
  </sheetData>
  <mergeCells count="9">
    <mergeCell ref="B20:C20"/>
    <mergeCell ref="B22:C22"/>
    <mergeCell ref="D1:E1"/>
    <mergeCell ref="D2:E2"/>
    <mergeCell ref="A4:E4"/>
    <mergeCell ref="A6:A7"/>
    <mergeCell ref="B6:B7"/>
    <mergeCell ref="C6:C7"/>
    <mergeCell ref="D6:E6"/>
  </mergeCells>
  <pageMargins left="1.1811023622047245" right="0.31496062992125984" top="0.9055118110236221" bottom="0.59055118110236227" header="0.51181102362204722" footer="0"/>
  <pageSetup paperSize="9" scale="79" firstPageNumber="0" orientation="portrait" horizontalDpi="300" verticalDpi="300" r:id="rId1"/>
  <headerFooter>
    <oddFooter>&amp;C&amp;8&amp;P</oddFooter>
  </headerFooter>
</worksheet>
</file>

<file path=docProps/app.xml><?xml version="1.0" encoding="utf-8"?>
<Properties xmlns="http://schemas.openxmlformats.org/officeDocument/2006/extended-properties" xmlns:vt="http://schemas.openxmlformats.org/officeDocument/2006/docPropsVTypes">
  <Template/>
  <TotalTime>16</TotalTime>
  <Pages>0</Pages>
  <Words>0</Words>
  <Characters>0</Characters>
  <Application>Microsoft Excel</Application>
  <DocSecurity>0</DocSecurity>
  <Paragraphs>0</Paragraphs>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ДОХОДЫ</vt:lpstr>
      <vt:lpstr>расходы </vt:lpstr>
      <vt:lpstr>ПРИЛОЖЕНИЕ 3</vt:lpstr>
      <vt:lpstr>_PBuhN_</vt:lpstr>
      <vt:lpstr>_PRukN_</vt:lpstr>
      <vt:lpstr>ДОХОДЫ!Заголовки_для_печати</vt:lpstr>
      <vt:lpstr>ДОХОДЫ!Область_печати</vt:lpstr>
      <vt:lpstr>'ПРИЛОЖЕНИЕ 3'!Область_печати</vt:lpstr>
      <vt:lpstr>'расходы '!Область_печати</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Комиссарова</cp:lastModifiedBy>
  <cp:revision>1</cp:revision>
  <cp:lastPrinted>2025-05-14T07:41:22Z</cp:lastPrinted>
  <dcterms:created xsi:type="dcterms:W3CDTF">2015-04-08T14:07:55Z</dcterms:created>
  <dcterms:modified xsi:type="dcterms:W3CDTF">2025-06-19T09:24:49Z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iddenSlides">
    <vt:i4>0</vt:i4>
  </property>
  <property fmtid="{D5CDD505-2E9C-101B-9397-08002B2CF9AE}" pid="5" name="HyperlinksChanged">
    <vt:bool>false</vt:bool>
  </property>
  <property fmtid="{D5CDD505-2E9C-101B-9397-08002B2CF9AE}" pid="6" name="LinksUpToDate">
    <vt:bool>false</vt:bool>
  </property>
  <property fmtid="{D5CDD505-2E9C-101B-9397-08002B2CF9AE}" pid="7" name="MMClips">
    <vt:i4>0</vt:i4>
  </property>
  <property fmtid="{D5CDD505-2E9C-101B-9397-08002B2CF9AE}" pid="8" name="Notes">
    <vt:i4>0</vt:i4>
  </property>
  <property fmtid="{D5CDD505-2E9C-101B-9397-08002B2CF9AE}" pid="9" name="ScaleCrop">
    <vt:bool>false</vt:bool>
  </property>
  <property fmtid="{D5CDD505-2E9C-101B-9397-08002B2CF9AE}" pid="10" name="ShareDoc">
    <vt:bool>false</vt:bool>
  </property>
  <property fmtid="{D5CDD505-2E9C-101B-9397-08002B2CF9AE}" pid="11" name="Slides">
    <vt:i4>0</vt:i4>
  </property>
</Properties>
</file>