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3245" windowHeight="7935" tabRatio="500"/>
  </bookViews>
  <sheets>
    <sheet name="ДОХОДЫ" sheetId="1" r:id="rId1"/>
    <sheet name="расходы " sheetId="2" r:id="rId2"/>
    <sheet name="ПРИЛОЖЕНИЕ 3" sheetId="3" r:id="rId3"/>
  </sheets>
  <definedNames>
    <definedName name="_Otchet_Period_Source__AT_ObjectName">#REF!</definedName>
    <definedName name="_PBuh_">'ПРИЛОЖЕНИЕ 3'!#REF!</definedName>
    <definedName name="_PBuhN_">'ПРИЛОЖЕНИЕ 3'!$A$22</definedName>
    <definedName name="_Period_">#REF!</definedName>
    <definedName name="_PRuk_">'ПРИЛОЖЕНИЕ 3'!#REF!</definedName>
    <definedName name="_PRukN_">'ПРИЛОЖЕНИЕ 3'!$A$20</definedName>
    <definedName name="_RDate_">#REF!</definedName>
    <definedName name="_СпрОКАТО_">#REF!</definedName>
    <definedName name="_СпрОКПО_">#REF!</definedName>
    <definedName name="total2">#REF!</definedName>
    <definedName name="_xlnm.Print_Titles" localSheetId="0">ДОХОДЫ!$7:$9</definedName>
    <definedName name="_xlnm.Print_Area" localSheetId="0">ДОХОДЫ!$A$1:$F$237</definedName>
    <definedName name="_xlnm.Print_Area" localSheetId="2">'ПРИЛОЖЕНИЕ 3'!$A$1:$E$18</definedName>
    <definedName name="_xlnm.Print_Area" localSheetId="1">'расходы '!$A$1:$J$64</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37" i="2"/>
  <c r="E79" i="1"/>
  <c r="F179"/>
  <c r="F175"/>
  <c r="F158"/>
  <c r="E158"/>
  <c r="D158"/>
  <c r="F160"/>
  <c r="F127" l="1"/>
  <c r="F126"/>
  <c r="E125"/>
  <c r="F125" s="1"/>
  <c r="D125"/>
  <c r="E41"/>
  <c r="E13"/>
  <c r="D13"/>
  <c r="F20"/>
  <c r="F46" i="2"/>
  <c r="E235" i="1"/>
  <c r="F233"/>
  <c r="E232"/>
  <c r="F232" s="1"/>
  <c r="D232"/>
  <c r="E199"/>
  <c r="E106"/>
  <c r="E73"/>
  <c r="D73"/>
  <c r="F74"/>
  <c r="E32"/>
  <c r="F193"/>
  <c r="E192"/>
  <c r="F192" s="1"/>
  <c r="D192"/>
  <c r="F73" l="1"/>
  <c r="F222"/>
  <c r="F221" s="1"/>
  <c r="E194"/>
  <c r="F187"/>
  <c r="F186" s="1"/>
  <c r="F19"/>
  <c r="E221"/>
  <c r="D221"/>
  <c r="E186"/>
  <c r="D186"/>
  <c r="E178"/>
  <c r="F178" s="1"/>
  <c r="D178"/>
  <c r="E174"/>
  <c r="F174" s="1"/>
  <c r="D174"/>
  <c r="E39" i="2" l="1"/>
  <c r="F23"/>
  <c r="F118" i="1"/>
  <c r="F195"/>
  <c r="D32"/>
  <c r="F56" i="2" l="1"/>
  <c r="D199" i="1"/>
  <c r="F191"/>
  <c r="E182"/>
  <c r="D182"/>
  <c r="F183"/>
  <c r="F181"/>
  <c r="D109"/>
  <c r="E123"/>
  <c r="D123"/>
  <c r="E109"/>
  <c r="F111"/>
  <c r="E100"/>
  <c r="D100"/>
  <c r="F101"/>
  <c r="J12" i="2"/>
  <c r="F39"/>
  <c r="F77" i="1"/>
  <c r="F72"/>
  <c r="F60"/>
  <c r="F57"/>
  <c r="F55"/>
  <c r="F38"/>
  <c r="F237"/>
  <c r="F236"/>
  <c r="F231"/>
  <c r="F229"/>
  <c r="F224"/>
  <c r="F212"/>
  <c r="F210"/>
  <c r="F208"/>
  <c r="F213"/>
  <c r="F185"/>
  <c r="F159"/>
  <c r="F18"/>
  <c r="F35"/>
  <c r="F43"/>
  <c r="F51"/>
  <c r="F95"/>
  <c r="F154"/>
  <c r="F152"/>
  <c r="F149"/>
  <c r="F147"/>
  <c r="F145"/>
  <c r="F144"/>
  <c r="F142"/>
  <c r="F140"/>
  <c r="F138"/>
  <c r="F137"/>
  <c r="F135"/>
  <c r="F132"/>
  <c r="F120"/>
  <c r="F119"/>
  <c r="F117"/>
  <c r="F116"/>
  <c r="F115"/>
  <c r="F114"/>
  <c r="F113"/>
  <c r="F112"/>
  <c r="F110"/>
  <c r="F102"/>
  <c r="F100" s="1"/>
  <c r="F81"/>
  <c r="F182" l="1"/>
  <c r="F109"/>
  <c r="F59" i="2"/>
  <c r="F19"/>
  <c r="E66" i="1"/>
  <c r="E223" l="1"/>
  <c r="D223"/>
  <c r="F223" l="1"/>
  <c r="E7" i="3"/>
  <c r="D7"/>
  <c r="F6" i="2"/>
  <c r="E6"/>
  <c r="J62"/>
  <c r="J24"/>
  <c r="F3"/>
  <c r="F130" i="1"/>
  <c r="F129"/>
  <c r="E172" l="1"/>
  <c r="D172"/>
  <c r="E180"/>
  <c r="D180"/>
  <c r="E176"/>
  <c r="D176"/>
  <c r="E128"/>
  <c r="D128"/>
  <c r="E50"/>
  <c r="D50"/>
  <c r="J60" i="2"/>
  <c r="J57"/>
  <c r="J55"/>
  <c r="J54"/>
  <c r="J53"/>
  <c r="J52"/>
  <c r="J47"/>
  <c r="J48"/>
  <c r="J45"/>
  <c r="J44"/>
  <c r="J43"/>
  <c r="J42"/>
  <c r="J41"/>
  <c r="J40"/>
  <c r="J38"/>
  <c r="J35"/>
  <c r="J34"/>
  <c r="J33"/>
  <c r="J32"/>
  <c r="J25"/>
  <c r="J28"/>
  <c r="J29"/>
  <c r="J30"/>
  <c r="J20"/>
  <c r="J21"/>
  <c r="J22"/>
  <c r="J18"/>
  <c r="J11"/>
  <c r="J13"/>
  <c r="J14"/>
  <c r="J16"/>
  <c r="F162" i="1"/>
  <c r="F161" s="1"/>
  <c r="F166"/>
  <c r="E166"/>
  <c r="D166"/>
  <c r="F168"/>
  <c r="F170"/>
  <c r="F189"/>
  <c r="F188" s="1"/>
  <c r="F194"/>
  <c r="F197"/>
  <c r="F196" s="1"/>
  <c r="F200"/>
  <c r="F199" s="1"/>
  <c r="F202"/>
  <c r="F201" s="1"/>
  <c r="F204"/>
  <c r="F203" s="1"/>
  <c r="F206"/>
  <c r="F205" s="1"/>
  <c r="F215"/>
  <c r="F217"/>
  <c r="F220"/>
  <c r="F226"/>
  <c r="F225" s="1"/>
  <c r="F230"/>
  <c r="E143"/>
  <c r="D143"/>
  <c r="E136"/>
  <c r="D136"/>
  <c r="D121"/>
  <c r="E139"/>
  <c r="D139"/>
  <c r="F107"/>
  <c r="F106" s="1"/>
  <c r="F105"/>
  <c r="F92"/>
  <c r="F91" s="1"/>
  <c r="F90" s="1"/>
  <c r="F84"/>
  <c r="F85"/>
  <c r="F87"/>
  <c r="F80"/>
  <c r="F79" s="1"/>
  <c r="E78"/>
  <c r="F69"/>
  <c r="F68" s="1"/>
  <c r="F63"/>
  <c r="F65"/>
  <c r="F49"/>
  <c r="F48" s="1"/>
  <c r="F47" s="1"/>
  <c r="F46"/>
  <c r="F45" s="1"/>
  <c r="F44" s="1"/>
  <c r="F42"/>
  <c r="F41" s="1"/>
  <c r="F40"/>
  <c r="F39" s="1"/>
  <c r="F37"/>
  <c r="F34"/>
  <c r="F33"/>
  <c r="F30"/>
  <c r="F23"/>
  <c r="F24"/>
  <c r="F25"/>
  <c r="F26"/>
  <c r="F17"/>
  <c r="F16"/>
  <c r="F15"/>
  <c r="F14"/>
  <c r="D227"/>
  <c r="F136" l="1"/>
  <c r="F180"/>
  <c r="F139"/>
  <c r="F143"/>
  <c r="F128"/>
  <c r="E19" i="2"/>
  <c r="J19" s="1"/>
  <c r="F31"/>
  <c r="F8"/>
  <c r="E227" i="1"/>
  <c r="F227" s="1"/>
  <c r="F36" i="2"/>
  <c r="E36"/>
  <c r="J36" l="1"/>
  <c r="C18" i="3"/>
  <c r="C17"/>
  <c r="C16"/>
  <c r="C15"/>
  <c r="C14"/>
  <c r="C13"/>
  <c r="C12"/>
  <c r="C11"/>
  <c r="C10"/>
  <c r="C9"/>
  <c r="H65" i="2"/>
  <c r="G65"/>
  <c r="I61"/>
  <c r="H61"/>
  <c r="G61"/>
  <c r="I60"/>
  <c r="H60"/>
  <c r="G60"/>
  <c r="E59"/>
  <c r="G59" s="1"/>
  <c r="I58"/>
  <c r="G58"/>
  <c r="I57"/>
  <c r="G57"/>
  <c r="H57" s="1"/>
  <c r="E56"/>
  <c r="J56" s="1"/>
  <c r="I55"/>
  <c r="G55"/>
  <c r="I54"/>
  <c r="H54"/>
  <c r="G54"/>
  <c r="I53"/>
  <c r="H53"/>
  <c r="G53"/>
  <c r="I52"/>
  <c r="H52"/>
  <c r="G52"/>
  <c r="F51"/>
  <c r="E51"/>
  <c r="I50"/>
  <c r="H50"/>
  <c r="G50"/>
  <c r="F49"/>
  <c r="E49"/>
  <c r="I48"/>
  <c r="H48"/>
  <c r="G48"/>
  <c r="I47"/>
  <c r="H47"/>
  <c r="G47"/>
  <c r="H46"/>
  <c r="E46"/>
  <c r="I45"/>
  <c r="I44"/>
  <c r="I43"/>
  <c r="I41"/>
  <c r="H41"/>
  <c r="G41"/>
  <c r="I40"/>
  <c r="H40"/>
  <c r="G40"/>
  <c r="H39"/>
  <c r="J39"/>
  <c r="I35"/>
  <c r="G35"/>
  <c r="I34"/>
  <c r="G34"/>
  <c r="I33"/>
  <c r="H33"/>
  <c r="G33"/>
  <c r="I32"/>
  <c r="E31"/>
  <c r="J31" s="1"/>
  <c r="I30"/>
  <c r="H30"/>
  <c r="G30"/>
  <c r="I28"/>
  <c r="G28"/>
  <c r="I27"/>
  <c r="G27"/>
  <c r="E23"/>
  <c r="I22"/>
  <c r="I21"/>
  <c r="I20"/>
  <c r="I19"/>
  <c r="I18"/>
  <c r="F17"/>
  <c r="E17"/>
  <c r="I16"/>
  <c r="H16"/>
  <c r="G16"/>
  <c r="I15"/>
  <c r="G15"/>
  <c r="I14"/>
  <c r="I13"/>
  <c r="H13"/>
  <c r="G13"/>
  <c r="I12"/>
  <c r="G12"/>
  <c r="I11"/>
  <c r="H11"/>
  <c r="G11"/>
  <c r="H10"/>
  <c r="G10"/>
  <c r="H8"/>
  <c r="E8"/>
  <c r="J8" s="1"/>
  <c r="E234" i="1"/>
  <c r="D235"/>
  <c r="E225"/>
  <c r="D225"/>
  <c r="E219"/>
  <c r="D219"/>
  <c r="E216"/>
  <c r="D216"/>
  <c r="E214"/>
  <c r="D214"/>
  <c r="E211"/>
  <c r="D211"/>
  <c r="E209"/>
  <c r="D209"/>
  <c r="E207"/>
  <c r="F207" s="1"/>
  <c r="D207"/>
  <c r="E205"/>
  <c r="D205"/>
  <c r="E203"/>
  <c r="D203"/>
  <c r="E201"/>
  <c r="D201"/>
  <c r="E196"/>
  <c r="D196"/>
  <c r="D194"/>
  <c r="E190"/>
  <c r="D190"/>
  <c r="E188"/>
  <c r="D188"/>
  <c r="E184"/>
  <c r="D184"/>
  <c r="E170"/>
  <c r="D170"/>
  <c r="E168"/>
  <c r="D168"/>
  <c r="E164"/>
  <c r="D164"/>
  <c r="E161"/>
  <c r="D161"/>
  <c r="E153"/>
  <c r="D153"/>
  <c r="E151"/>
  <c r="D151"/>
  <c r="E148"/>
  <c r="F148" s="1"/>
  <c r="D148"/>
  <c r="E146"/>
  <c r="D146"/>
  <c r="E141"/>
  <c r="F141" s="1"/>
  <c r="D141"/>
  <c r="E134"/>
  <c r="D134"/>
  <c r="D133" s="1"/>
  <c r="E131"/>
  <c r="F131" s="1"/>
  <c r="D131"/>
  <c r="E121"/>
  <c r="E104"/>
  <c r="E103" s="1"/>
  <c r="D106"/>
  <c r="D104" s="1"/>
  <c r="D103" s="1"/>
  <c r="D96" s="1"/>
  <c r="E98"/>
  <c r="E97" s="1"/>
  <c r="D98"/>
  <c r="D97" s="1"/>
  <c r="E94"/>
  <c r="D94"/>
  <c r="D93" s="1"/>
  <c r="E91"/>
  <c r="E90" s="1"/>
  <c r="D91"/>
  <c r="D90" s="1"/>
  <c r="E86"/>
  <c r="D86"/>
  <c r="D83" s="1"/>
  <c r="D82" s="1"/>
  <c r="D79"/>
  <c r="D78" s="1"/>
  <c r="F78" s="1"/>
  <c r="E76"/>
  <c r="D76"/>
  <c r="D75" s="1"/>
  <c r="E71"/>
  <c r="D71"/>
  <c r="D70" s="1"/>
  <c r="E68"/>
  <c r="D68"/>
  <c r="D66"/>
  <c r="E62"/>
  <c r="D62"/>
  <c r="E59"/>
  <c r="F59" s="1"/>
  <c r="D59"/>
  <c r="E56"/>
  <c r="D56"/>
  <c r="E54"/>
  <c r="F54" s="1"/>
  <c r="D54"/>
  <c r="E48"/>
  <c r="E47" s="1"/>
  <c r="D48"/>
  <c r="D47" s="1"/>
  <c r="E45"/>
  <c r="E44" s="1"/>
  <c r="D45"/>
  <c r="D44" s="1"/>
  <c r="D41"/>
  <c r="E39"/>
  <c r="D39"/>
  <c r="E36"/>
  <c r="D36"/>
  <c r="E29"/>
  <c r="E28" s="1"/>
  <c r="D29"/>
  <c r="D28" s="1"/>
  <c r="E22"/>
  <c r="D22"/>
  <c r="D21" s="1"/>
  <c r="D12"/>
  <c r="E70" l="1"/>
  <c r="F70" s="1"/>
  <c r="F71"/>
  <c r="D163"/>
  <c r="F211"/>
  <c r="E75"/>
  <c r="F75" s="1"/>
  <c r="F76"/>
  <c r="D234"/>
  <c r="F234" s="1"/>
  <c r="F235"/>
  <c r="D218"/>
  <c r="E218"/>
  <c r="E163"/>
  <c r="F190"/>
  <c r="F56"/>
  <c r="E53"/>
  <c r="E52" s="1"/>
  <c r="E27"/>
  <c r="F209"/>
  <c r="D198"/>
  <c r="F184"/>
  <c r="F153"/>
  <c r="E133"/>
  <c r="F133" s="1"/>
  <c r="F134"/>
  <c r="F146"/>
  <c r="F151"/>
  <c r="E93"/>
  <c r="F93" s="1"/>
  <c r="F94"/>
  <c r="F103"/>
  <c r="E96"/>
  <c r="D61"/>
  <c r="I17" i="2"/>
  <c r="D157" i="1"/>
  <c r="D108"/>
  <c r="J59" i="2"/>
  <c r="H51"/>
  <c r="J51"/>
  <c r="J46"/>
  <c r="I23"/>
  <c r="J23"/>
  <c r="J17"/>
  <c r="F216" i="1"/>
  <c r="F32"/>
  <c r="E21"/>
  <c r="F22"/>
  <c r="F21" s="1"/>
  <c r="E83"/>
  <c r="F86"/>
  <c r="F104"/>
  <c r="E12"/>
  <c r="F13"/>
  <c r="F12" s="1"/>
  <c r="F29"/>
  <c r="F36"/>
  <c r="F62"/>
  <c r="F214"/>
  <c r="F219"/>
  <c r="D53"/>
  <c r="D52" s="1"/>
  <c r="D89"/>
  <c r="E61"/>
  <c r="E58" s="1"/>
  <c r="E150"/>
  <c r="D150"/>
  <c r="D58"/>
  <c r="E157"/>
  <c r="F63" i="2"/>
  <c r="G49"/>
  <c r="I49"/>
  <c r="E198" i="1"/>
  <c r="G56" i="2"/>
  <c r="H56" s="1"/>
  <c r="G51"/>
  <c r="G46"/>
  <c r="I31"/>
  <c r="G8"/>
  <c r="G31"/>
  <c r="G23"/>
  <c r="E63"/>
  <c r="D18" i="3" s="1"/>
  <c r="I8" i="2"/>
  <c r="D27" i="1"/>
  <c r="G39" i="2"/>
  <c r="I46"/>
  <c r="H59"/>
  <c r="H31"/>
  <c r="I39"/>
  <c r="H49"/>
  <c r="I51"/>
  <c r="I56"/>
  <c r="I59"/>
  <c r="E156" i="1" l="1"/>
  <c r="E155" s="1"/>
  <c r="F52"/>
  <c r="F53"/>
  <c r="E89"/>
  <c r="F89" s="1"/>
  <c r="F150"/>
  <c r="E108"/>
  <c r="F108" s="1"/>
  <c r="H63" i="2"/>
  <c r="E18" i="3"/>
  <c r="E17" s="1"/>
  <c r="E16" s="1"/>
  <c r="E15" s="1"/>
  <c r="J63" i="2"/>
  <c r="D17" i="3"/>
  <c r="D16" s="1"/>
  <c r="D15" s="1"/>
  <c r="F218" i="1"/>
  <c r="F96"/>
  <c r="E82"/>
  <c r="F83"/>
  <c r="F82" s="1"/>
  <c r="F27"/>
  <c r="F28"/>
  <c r="D156"/>
  <c r="D155" s="1"/>
  <c r="F58"/>
  <c r="F198"/>
  <c r="F157"/>
  <c r="F61"/>
  <c r="F163"/>
  <c r="D11"/>
  <c r="I63" i="2"/>
  <c r="G63"/>
  <c r="E11" i="1" l="1"/>
  <c r="F11" s="1"/>
  <c r="F155"/>
  <c r="F156"/>
  <c r="D10"/>
  <c r="E64" i="2" l="1"/>
  <c r="D14" i="3"/>
  <c r="D13" s="1"/>
  <c r="D12" s="1"/>
  <c r="D11" s="1"/>
  <c r="D10" s="1"/>
  <c r="D9" s="1"/>
  <c r="E10" i="1"/>
  <c r="E14" i="3" s="1"/>
  <c r="E13" s="1"/>
  <c r="E12" s="1"/>
  <c r="E11" s="1"/>
  <c r="E10" s="1"/>
  <c r="E9" s="1"/>
  <c r="F10" i="1" l="1"/>
  <c r="F64" i="2"/>
</calcChain>
</file>

<file path=xl/sharedStrings.xml><?xml version="1.0" encoding="utf-8"?>
<sst xmlns="http://schemas.openxmlformats.org/spreadsheetml/2006/main" count="667" uniqueCount="560">
  <si>
    <t xml:space="preserve">Приложение 1 </t>
  </si>
  <si>
    <t>Доходы</t>
  </si>
  <si>
    <t>(в рублях)</t>
  </si>
  <si>
    <t>Бюджет муниципального образования</t>
  </si>
  <si>
    <t>Наименование показателя</t>
  </si>
  <si>
    <t>Код дохода по бюджетной классификации</t>
  </si>
  <si>
    <t>1</t>
  </si>
  <si>
    <t>Доходы бюджета - ИТОГО, 
в том числе:</t>
  </si>
  <si>
    <t>X</t>
  </si>
  <si>
    <t>НАЛОГОВЫЕ И НЕНАЛОГОВЫЕ ДОХОДЫ</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</si>
  <si>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</si>
  <si>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</si>
  <si>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</si>
  <si>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</si>
  <si>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</si>
  <si>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</si>
  <si>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с сумм прибыли контролируемой иностранной компании, полученной физическими лицами, признаваемыми контролирующими лицами этой компании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</si>
  <si>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</si>
  <si>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</si>
  <si>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</si>
  <si>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</si>
  <si>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</si>
  <si>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</si>
  <si>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</si>
  <si>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</si>
  <si>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</si>
  <si>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</si>
  <si>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</si>
  <si>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</si>
  <si>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</si>
  <si>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</si>
  <si>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</si>
  <si>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</si>
  <si>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</si>
  <si>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</si>
  <si>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</si>
  <si>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НАЛОГИ НА ИМУЩЕСТВО</t>
  </si>
  <si>
    <t>Налог на имущество организаций</t>
  </si>
  <si>
    <t>Налог на имущество организаций по имуществу, не входящему в Единую систему газоснабжения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</si>
  <si>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</si>
  <si>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</si>
  <si>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</si>
  <si>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ЗАДОЛЖЕННОСТЬ И ПЕРЕРАСЧЕТЫ ПО ОТМЕНЕННЫМ НАЛОГАМ, СБОРАМ И ИНЫМ ОБЯЗАТЕЛЬНЫМ ПЛАТЕЖАМ</t>
  </si>
  <si>
    <t>Прочие налоги и сборы (по отмененным местным налогам и сборам)</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</si>
  <si>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</si>
  <si>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</si>
  <si>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Прочие местные налоги и сборы</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</si>
  <si>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</si>
  <si>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</si>
  <si>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</si>
  <si>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</si>
  <si>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</si>
  <si>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</si>
  <si>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</si>
  <si>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</si>
  <si>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</si>
  <si>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</si>
  <si>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</si>
  <si>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</si>
  <si>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</si>
  <si>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</si>
  <si>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</si>
  <si>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</si>
  <si>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</si>
  <si>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</si>
  <si>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</si>
  <si>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</si>
  <si>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</si>
  <si>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</si>
  <si>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</si>
  <si>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</si>
  <si>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</si>
  <si>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</si>
  <si>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</si>
  <si>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000 11201030010000120</t>
  </si>
  <si>
    <t>Плата за размещение отходов производства и потребления</t>
  </si>
  <si>
    <t>Плата за размещение отходов производства</t>
  </si>
  <si>
    <t>ДОХОДЫ ОТ ОКАЗАНИЯ ПЛАТНЫХ УСЛУГ (РАБОТ)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</si>
  <si>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</si>
  <si>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</si>
  <si>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</si>
  <si>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</si>
  <si>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</si>
  <si>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</si>
  <si>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</si>
  <si>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</si>
  <si>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</si>
  <si>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</si>
  <si>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</si>
  <si>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</si>
  <si>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</si>
  <si>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</si>
  <si>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</si>
  <si>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</si>
  <si>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Денежные взыскания (штрафы) за нарушение законодательства о налогах и сборах</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</si>
  <si>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</si>
  <si>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Доходы от возмещения ущерба при возникновении страховых случаев</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</si>
  <si>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</si>
  <si>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</si>
  <si>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</si>
  <si>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Денежные взыскания (штрафы) за нарушение земельного законодательства</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</si>
  <si>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</si>
  <si>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</si>
  <si>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</si>
  <si>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</si>
  <si>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</si>
  <si>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</si>
  <si>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</si>
  <si>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</si>
  <si>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</si>
  <si>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муниципальных районов</t>
  </si>
  <si>
    <t>ПРОЧИЕ НЕНАЛОГОВЫЕ ДОХОДЫ</t>
  </si>
  <si>
    <t>Невыясненные поступления</t>
  </si>
  <si>
    <t>Невыясненные поступления, зачисляемые в бюджеты муниципальных районов</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</si>
  <si>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</si>
  <si>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</si>
  <si>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</si>
  <si>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</si>
  <si>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</si>
  <si>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</si>
  <si>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t>
  </si>
  <si>
    <t>Субсидии бюджетам бюджетной системы Российской Федерации (межбюджетные субсидии)</t>
  </si>
  <si>
    <t>Субсидии бюджетам на софинансирование капитальных вложений в объекты государственной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</si>
  <si>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</si>
  <si>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</si>
  <si>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</si>
  <si>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</si>
  <si>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</si>
  <si>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Субсидия бюджетам на поддержку отрасли культуры</t>
  </si>
  <si>
    <t>Субсидия бюджетам муниципальных районов на поддержку отрасли культуры</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</si>
  <si>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</si>
  <si>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</si>
  <si>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</si>
  <si>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</si>
  <si>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</si>
  <si>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</si>
  <si>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</si>
  <si>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</si>
  <si>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</si>
  <si>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</si>
  <si>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</si>
  <si>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</si>
  <si>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</si>
  <si>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</si>
  <si>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</si>
  <si>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</si>
  <si>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</si>
  <si>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</si>
  <si>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</si>
  <si>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</si>
  <si>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</si>
  <si>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</si>
  <si>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</si>
  <si>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</si>
  <si>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t>
  </si>
  <si>
    <t>Прочие межбюджетные трансферты, передаваемые бюджетам муниципальных районов</t>
  </si>
  <si>
    <t>ПРОЧИЕ БЕЗВОЗМЕЗДНЫЕ ПОСТУПЛЕНИЯ</t>
  </si>
  <si>
    <t>Прочие безвозмездные поступления в бюджеты муниципальных районов</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</si>
  <si>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</si>
  <si>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</si>
  <si>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</si>
  <si>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</si>
  <si>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</si>
  <si>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Приложение 2</t>
  </si>
  <si>
    <t>№                            п/п</t>
  </si>
  <si>
    <t>Наименование</t>
  </si>
  <si>
    <t>Раздел</t>
  </si>
  <si>
    <t xml:space="preserve">Подраздел </t>
  </si>
  <si>
    <t>% к 2011 году</t>
  </si>
  <si>
    <t>% к 1 полугодию 2011г</t>
  </si>
  <si>
    <t>% исполнения к году</t>
  </si>
  <si>
    <t>РАСХОДЫ</t>
  </si>
  <si>
    <t xml:space="preserve">Общегосударственные вопросы </t>
  </si>
  <si>
    <t>01</t>
  </si>
  <si>
    <t>00</t>
  </si>
  <si>
    <t xml:space="preserve">Функционирование высшего должностного лица субъекта РФ и органа местного самоуправления </t>
  </si>
  <si>
    <t>.01</t>
  </si>
  <si>
    <t>.02</t>
  </si>
  <si>
    <t>Функционирование законодательных(представительных)органов государственной власти и представительных органов муниципальных образований</t>
  </si>
  <si>
    <t>.03</t>
  </si>
  <si>
    <t>Функционирование Правительства Российской Федерации, высших органов иснолнительной власти суъектов Российской Федерации, местных администраций</t>
  </si>
  <si>
    <t>04</t>
  </si>
  <si>
    <t>Судебная система</t>
  </si>
  <si>
    <t>05</t>
  </si>
  <si>
    <t>Обеспечение деятельности финансовых, налоговых и таможенных органов и органов финансового (финансово-бюджетного) надзора</t>
  </si>
  <si>
    <t>06</t>
  </si>
  <si>
    <t>Обеспечение проведения выборов и референдумов</t>
  </si>
  <si>
    <t>07</t>
  </si>
  <si>
    <t>Резервные фонды</t>
  </si>
  <si>
    <t>11</t>
  </si>
  <si>
    <t>Другие общегосударственные вопросы</t>
  </si>
  <si>
    <t>13</t>
  </si>
  <si>
    <t>Национальная оборона</t>
  </si>
  <si>
    <t>02</t>
  </si>
  <si>
    <t>Мобилизационная и вневойсковая подготовка</t>
  </si>
  <si>
    <t>03</t>
  </si>
  <si>
    <t>Национальная безопасность и правоохранительная деятельность</t>
  </si>
  <si>
    <t>Органы юстиции</t>
  </si>
  <si>
    <t>09</t>
  </si>
  <si>
    <t>Другие вопросы в области национальной безопасности</t>
  </si>
  <si>
    <t>14</t>
  </si>
  <si>
    <t>Национальная экономика</t>
  </si>
  <si>
    <t>.00</t>
  </si>
  <si>
    <t>Общеэкономические расходы</t>
  </si>
  <si>
    <t>Сельское хозяйство и рыболовство</t>
  </si>
  <si>
    <t>Водное хозяйство</t>
  </si>
  <si>
    <t>Транспорт</t>
  </si>
  <si>
    <t>08</t>
  </si>
  <si>
    <t>Дорожное хозяйство (дорожные фонды)</t>
  </si>
  <si>
    <t>Связь и информатика</t>
  </si>
  <si>
    <t>10</t>
  </si>
  <si>
    <t>Другие вопросы в области национальной экономике</t>
  </si>
  <si>
    <t>12</t>
  </si>
  <si>
    <t>Жилищно - 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</si>
  <si>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</si>
  <si>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</si>
  <si>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</si>
  <si>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</si>
  <si>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</si>
  <si>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</si>
  <si>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</si>
  <si>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</si>
  <si>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</si>
  <si>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</si>
  <si>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Профессиональная подготовка, переподготовка и повышение квалификации</t>
  </si>
  <si>
    <t>Молодежная политика и оздоровление детей</t>
  </si>
  <si>
    <t>Другие вопросы в области образования</t>
  </si>
  <si>
    <t>Культура, кинематография</t>
  </si>
  <si>
    <t>Культура</t>
  </si>
  <si>
    <t>Другие вопросы в области культуры, кинематографии</t>
  </si>
  <si>
    <t xml:space="preserve">Здравоохранение </t>
  </si>
  <si>
    <t>.09</t>
  </si>
  <si>
    <t>Другие вопросы в области здравоохранения</t>
  </si>
  <si>
    <t>Социальная политика</t>
  </si>
  <si>
    <t>Пенсионное обеспечение</t>
  </si>
  <si>
    <t>Социальное обеспечение населения</t>
  </si>
  <si>
    <t>Охрана семье и детства</t>
  </si>
  <si>
    <t>Другие вопросы в области социальной политики</t>
  </si>
  <si>
    <t>Физическая культура и спорт</t>
  </si>
  <si>
    <t xml:space="preserve">Физическая культура </t>
  </si>
  <si>
    <t>Массовый спорт</t>
  </si>
  <si>
    <t>Межбюджетные трансферты общего характера бюджетам субъектов Российской Федерации и муниципальных образований</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</si>
  <si>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</si>
  <si>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бюджетам субъектов Российской Федерации и муниципальных образований общего характера</t>
  </si>
  <si>
    <t>Прочие межбюджетные трансферты общего характера</t>
  </si>
  <si>
    <t>Итого расходов</t>
  </si>
  <si>
    <t>Дефицит, профицит</t>
  </si>
  <si>
    <t>Приложение 3</t>
  </si>
  <si>
    <t>Источники внутреннего финансирования дефицита бюджета</t>
  </si>
  <si>
    <t>( в рублях)</t>
  </si>
  <si>
    <t xml:space="preserve"> Наименование показателя</t>
  </si>
  <si>
    <t>Код листа</t>
  </si>
  <si>
    <t>Код источника финансирования по бюджетной классификации</t>
  </si>
  <si>
    <t>2</t>
  </si>
  <si>
    <t>Изменение остатков средств</t>
  </si>
  <si>
    <t>000 01 00 00 00 00 0000 00А</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</si>
  <si>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</si>
  <si>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</si>
  <si>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</si>
  <si>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</si>
  <si>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</si>
  <si>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</si>
  <si>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</si>
  <si>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</si>
  <si>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</si>
  <si>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</si>
  <si>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</si>
  <si>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</si>
  <si>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</si>
  <si>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</si>
  <si>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</si>
  <si>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</si>
  <si>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</si>
  <si>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</si>
  <si>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Охрана объектов растительного и животного мира</t>
  </si>
  <si>
    <t>% исполнения</t>
  </si>
  <si>
    <t>Денежные взыскания (штрафы) за административные правонарушения в области дорожного движения</t>
  </si>
  <si>
    <t>Прочие денежные взыскания (штрафы) за административные правонарушения в области дорожного движения</t>
  </si>
  <si>
    <t>Субсиидии бюджетам муниципальных образований на обеспечение мероприятий по переселению граждан из авврийного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 корпорации - фонда содействия реформированию жилищно-коммунального хозяйства</t>
  </si>
  <si>
    <t>Субсиидии бюджетам муниципальных районов на обеспечение мероприятий по переселению граждан из авврийного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 корпорации - фонда содействия реформированию жилищно-коммунального хозяйства</t>
  </si>
  <si>
    <t>000 101 02010 01 0000 110</t>
  </si>
  <si>
    <t>000 100 00000 00 0000 000</t>
  </si>
  <si>
    <t>000 101 00000 00 0000 000</t>
  </si>
  <si>
    <t>000 101 02000 01 0000 110</t>
  </si>
  <si>
    <t>000 101 02020 010000110</t>
  </si>
  <si>
    <t>000 101 02030 01 0000 110</t>
  </si>
  <si>
    <t>000 101 02040 01 0000 110</t>
  </si>
  <si>
    <t>000 103 00000 00 0000 000</t>
  </si>
  <si>
    <t>000 103 02000 01 0000 110</t>
  </si>
  <si>
    <t>000 103 02230 01 0000 110</t>
  </si>
  <si>
    <t>000 103 02240 01 0000 110</t>
  </si>
  <si>
    <t>000 103 02250 01 0000 110</t>
  </si>
  <si>
    <t>000 103 02260 01 0000 110</t>
  </si>
  <si>
    <t>000 105 00000 00 0000 000</t>
  </si>
  <si>
    <t>000 105 01000 00 0000 110</t>
  </si>
  <si>
    <t>000 105 01010 01 0000 110</t>
  </si>
  <si>
    <t>000 105 01011 01 0000 110</t>
  </si>
  <si>
    <t>000 105 01012 01 0000 110</t>
  </si>
  <si>
    <t>000 105 01021 01 0000 110</t>
  </si>
  <si>
    <t>000 105 01022 01 0000 110</t>
  </si>
  <si>
    <t>000 105 02010 02 0000 110</t>
  </si>
  <si>
    <t>000 105 02020 02 0000 110</t>
  </si>
  <si>
    <t>000 105 03000 01 0000 110</t>
  </si>
  <si>
    <t>000 105 03010 01 0000 110</t>
  </si>
  <si>
    <t>000 105 04000 02 0000 110</t>
  </si>
  <si>
    <t>000 105 04020 02 0000 110</t>
  </si>
  <si>
    <t>000 106 00000 00 0000 000</t>
  </si>
  <si>
    <t>000 106 02000 02 0000 110</t>
  </si>
  <si>
    <t>000 106 02010 02 0000 110</t>
  </si>
  <si>
    <t>000 108 00000 00 0000 000</t>
  </si>
  <si>
    <t>000 108 03000 01 0000 110</t>
  </si>
  <si>
    <t>000 108 03010 01 0000 110</t>
  </si>
  <si>
    <t>000 109 00000 00 0000 000</t>
  </si>
  <si>
    <t>000 109 07000 00 0000 110</t>
  </si>
  <si>
    <t>000 109 07030 00 0000 110</t>
  </si>
  <si>
    <t>000 109 07033 05 0000 110</t>
  </si>
  <si>
    <t>000 109 07050 00 0000 110</t>
  </si>
  <si>
    <t>000 109 07053 05 0000 110</t>
  </si>
  <si>
    <t>000 111 00000 00 0000 000</t>
  </si>
  <si>
    <t>000 111 01000 00 0000 120</t>
  </si>
  <si>
    <t>000 111 01050 05 0000 120</t>
  </si>
  <si>
    <t>000 111 05000 00 0000 120</t>
  </si>
  <si>
    <t>000 111 05013 05 0000 120</t>
  </si>
  <si>
    <t>000 111 05020 00 0000 120</t>
  </si>
  <si>
    <t>000 111 05025 05 0000 120</t>
  </si>
  <si>
    <t>000 111 05030 00 0000 120</t>
  </si>
  <si>
    <t>000 111 07010 00 0000 120</t>
  </si>
  <si>
    <t>000 111 07015 05 0000 120</t>
  </si>
  <si>
    <t>000 111 09000 00 0000 120</t>
  </si>
  <si>
    <t>000 111 09040 00 0000 120</t>
  </si>
  <si>
    <t>000 112 00000 00 0000 000</t>
  </si>
  <si>
    <t>000 112 01000 01 0000 120</t>
  </si>
  <si>
    <t>000 112 01010 01 0000 120</t>
  </si>
  <si>
    <t>000 112 01040 01 0000 120</t>
  </si>
  <si>
    <t>000 112 01041 01 0000 120</t>
  </si>
  <si>
    <t>000 113 00000 00 0000 000</t>
  </si>
  <si>
    <t>000 113 01000 00 0000 130</t>
  </si>
  <si>
    <t>000 113 01990 00 0000 130</t>
  </si>
  <si>
    <t>000 113 01995 05 0000 130</t>
  </si>
  <si>
    <t>000 113 02000 00 0000 130</t>
  </si>
  <si>
    <t>000 113 02990 00 0000 130</t>
  </si>
  <si>
    <t>000 113 02995 05 0000 130</t>
  </si>
  <si>
    <t>000 114 00000 00 0000 000</t>
  </si>
  <si>
    <t>000 114 02000 00 0000 000</t>
  </si>
  <si>
    <t>000 114 02050 05 0000 410</t>
  </si>
  <si>
    <t>000 114 02053 05 0000 410</t>
  </si>
  <si>
    <t>000 114 06000 00 0000 430</t>
  </si>
  <si>
    <t>000 114 06010 00 0000 430</t>
  </si>
  <si>
    <t>000 114 06013 05 0000 430</t>
  </si>
  <si>
    <t>000 114 06013 10 0000 430</t>
  </si>
  <si>
    <t>000 114 06013 13 0000 430</t>
  </si>
  <si>
    <t>000 116 00000 00 0000 000</t>
  </si>
  <si>
    <t>000 116 03000 00 0000 140</t>
  </si>
  <si>
    <t>000 116 03010 01 0000 140</t>
  </si>
  <si>
    <t>000 116 23000 00 0000 140</t>
  </si>
  <si>
    <t>000 116 23050 05 0000 140</t>
  </si>
  <si>
    <t>000 116 23051 05 0000 140</t>
  </si>
  <si>
    <t>000 116 25000 00 0000 140</t>
  </si>
  <si>
    <t>000 116 25060 01 0000 140</t>
  </si>
  <si>
    <t>000 116 28000 01 0000 140</t>
  </si>
  <si>
    <t>000 116 30000 01 0000 140</t>
  </si>
  <si>
    <t>000 116 30030 01 0000 140</t>
  </si>
  <si>
    <t>000 116 32000 00 0000 140</t>
  </si>
  <si>
    <t>000 116 32000 05 0000 140</t>
  </si>
  <si>
    <t>000 116 33000 00 0000 140</t>
  </si>
  <si>
    <t>000 116 33050 05 0000 140</t>
  </si>
  <si>
    <t>000 116 43000 01 0000 140</t>
  </si>
  <si>
    <t>000 116 51000 02 0000 140</t>
  </si>
  <si>
    <t>000 116 51030 02 0000 140</t>
  </si>
  <si>
    <t>000 116 90000 00 0000 140</t>
  </si>
  <si>
    <t>000 116 90050 05 0000 140</t>
  </si>
  <si>
    <t>000 117 00000 00 0000 000</t>
  </si>
  <si>
    <t>000 117 01000 00 0000 180</t>
  </si>
  <si>
    <t>000 117 01050 05 0000 180</t>
  </si>
  <si>
    <t>000 117 05000 00 0000 180</t>
  </si>
  <si>
    <t>000 117 05050 05 0000 180</t>
  </si>
  <si>
    <t>000 200 00000 00 0000 000</t>
  </si>
  <si>
    <t>000 202 00000 00 0000 000</t>
  </si>
  <si>
    <t>000 202 10000 00 0000 150</t>
  </si>
  <si>
    <t>000 202 15001 05 0000 150</t>
  </si>
  <si>
    <t>000 202 20000 00 0000 150</t>
  </si>
  <si>
    <t>000 202 20077 00 0000 150</t>
  </si>
  <si>
    <t>000 202 20077 05 0000 150</t>
  </si>
  <si>
    <t>000 202 20299 00 0000 150</t>
  </si>
  <si>
    <t>000 202 20299 05 0000 150</t>
  </si>
  <si>
    <t>000 202 20302 00 0000 150</t>
  </si>
  <si>
    <t>000 202 20302 05 0000 150</t>
  </si>
  <si>
    <t>000 202 25497 00 0000 150</t>
  </si>
  <si>
    <t>000 202 25497 05 0000 150</t>
  </si>
  <si>
    <t>000 202 25555 00 0000 150</t>
  </si>
  <si>
    <t>000 202 25555 05 0000 150</t>
  </si>
  <si>
    <t>000 202 29999 00 0000 150</t>
  </si>
  <si>
    <t>000 202 29999 05 0000 150</t>
  </si>
  <si>
    <t>000 202 30000 00 0000 150</t>
  </si>
  <si>
    <t>000 202 30024 00 0000 150</t>
  </si>
  <si>
    <t>000 202 30024 05 0000 150</t>
  </si>
  <si>
    <t>000 202 30029 00 0000 150</t>
  </si>
  <si>
    <t>000 202 30029 05 0000 150</t>
  </si>
  <si>
    <t>000 202 35118 00 0000 150</t>
  </si>
  <si>
    <t>000 202 35120 00 0000 150</t>
  </si>
  <si>
    <t>000 202 35120 05 0000 150</t>
  </si>
  <si>
    <t>000 202 35134 05 0000 150</t>
  </si>
  <si>
    <t>000 202 35135 00 0000 150</t>
  </si>
  <si>
    <t>000 202 35135 05 0000 150</t>
  </si>
  <si>
    <t>000 202 35176 05 0000 150</t>
  </si>
  <si>
    <t>000 202 35930 00 0000 150</t>
  </si>
  <si>
    <t>000 202 35930 05 0000 150</t>
  </si>
  <si>
    <t>000 202 39999 00 0000 150</t>
  </si>
  <si>
    <t>000 202 39999 05 0000 150</t>
  </si>
  <si>
    <t>000 202 40000 00 0000 150</t>
  </si>
  <si>
    <t>000 202 40014 00 0000 150</t>
  </si>
  <si>
    <t>000 202 40014 05 0000 150</t>
  </si>
  <si>
    <t>000 202 49999 00 0000 150</t>
  </si>
  <si>
    <t>000 202 49999 05 0000 150</t>
  </si>
  <si>
    <t>000 207 00000 00 0000 000</t>
  </si>
  <si>
    <t>000 207 05010 05 0000 150</t>
  </si>
  <si>
    <t>000 207 05020 05 0000 150</t>
  </si>
  <si>
    <t>000 207 05030 05 0000 150</t>
  </si>
  <si>
    <t>000 219 00000 00 0000 000</t>
  </si>
  <si>
    <t>000 219 00000 05 0000 150</t>
  </si>
  <si>
    <t>000 219 60010 05 0000 150</t>
  </si>
  <si>
    <t>Государственная пошлина за выдачу разрешения на установку рекламной конструкции</t>
  </si>
  <si>
    <t>Государственная пошлина за государственную регистрацию, а также за совершение прочих юридически значимых действий</t>
  </si>
  <si>
    <t>000 1 08 07000 01 0000 110</t>
  </si>
  <si>
    <t>000 108 07150 01 0000 110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</si>
  <si>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</si>
  <si>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</si>
  <si>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000 116 10123 01 0000 140</t>
  </si>
  <si>
    <t>000 116 10129 01 0000 140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</si>
  <si>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</si>
  <si>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000 116 10120 00 0000 140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</si>
  <si>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</si>
  <si>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</si>
  <si>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</si>
  <si>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Субсидии бюджетам муниципальных районов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</si>
  <si>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000 202 25210 00 0000 150</t>
  </si>
  <si>
    <t>000 202 25210 05 0000 150</t>
  </si>
  <si>
    <t>000 202 25232 00 0000 150</t>
  </si>
  <si>
    <t>000 202 25232 05 0000 150</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</si>
  <si>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</si>
  <si>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</si>
  <si>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000 116 01000 01 0000 140</t>
  </si>
  <si>
    <t>000 116 01203 01 0000 140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</si>
  <si>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</si>
  <si>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000 116 01193 01 0000 140</t>
  </si>
  <si>
    <t>000 105 02000 02 0000 110</t>
  </si>
  <si>
    <t>000 105 01020 01 0000 110</t>
  </si>
  <si>
    <t>000 202 25519 05 0000 150</t>
  </si>
  <si>
    <t>000 202 25519 00 0000 150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</si>
  <si>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учреждениях</t>
  </si>
  <si>
    <t>000 202 25304 00 0000 150</t>
  </si>
  <si>
    <t>000 202 25304 05 0000 150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</si>
  <si>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</si>
  <si>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000 202 45303 00 0000 150</t>
  </si>
  <si>
    <t>000 202 45303 05 0000 150</t>
  </si>
  <si>
    <t>Субвенции на проведение Всероссийской переписи населения - 2020</t>
  </si>
  <si>
    <t>000 202 35469 05 0000 150</t>
  </si>
  <si>
    <t>000 116 01053 01 0000 140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</si>
  <si>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</si>
  <si>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000 116 01074 01 0000 140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</si>
  <si>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t>
  </si>
  <si>
    <t>000 116 01143 01 0000 140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</si>
  <si>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</si>
  <si>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000 116 01153 01 0000 140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</si>
  <si>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</si>
  <si>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000 116 01084 01 0000 140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</si>
  <si>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 </t>
  </si>
  <si>
    <t xml:space="preserve">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муниципальных районов </t>
  </si>
  <si>
    <t>000 219 35135 05 0000 150</t>
  </si>
  <si>
    <t>Защита населения и территории от чрезвычайных ситуаций природного и технического характера</t>
  </si>
  <si>
    <t>000 105 01050 01 0000 110</t>
  </si>
  <si>
    <t xml:space="preserve">
Налог на профессиональный доход</t>
  </si>
  <si>
    <t>000 105 06000 01 0000 110</t>
  </si>
  <si>
    <t>Плата поступившая в рамках договора за предоставление права на размещение и эксплуатацию рекламных конструкций на землях или земельных участках, находящихся в собственности муниципальных районов, и на землях и земельных участках, государственная собственность на которые не разграничена</t>
  </si>
  <si>
    <t>Прочие дотации</t>
  </si>
  <si>
    <t>000 202 19000 00 0000 150</t>
  </si>
  <si>
    <t>Прочие дотации бюджетам муниципальных районов</t>
  </si>
  <si>
    <t>000 101 02080 01 0000 110</t>
  </si>
  <si>
    <t xml:space="preserve">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</si>
  <si>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</si>
  <si>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</si>
  <si>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000 116 01073 01 0000 140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</si>
  <si>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</si>
  <si>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</si>
  <si>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000 116 01173 01 0000 140</t>
  </si>
  <si>
    <t>000 112 01070 01 0000 120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</si>
  <si>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</si>
  <si>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</si>
  <si>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</si>
  <si>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000 116 01063 01 0000 140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</si>
  <si>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</si>
  <si>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</si>
  <si>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000 116 07090 05 0000 140</t>
  </si>
  <si>
    <t>000 116 07000 00 0000 140</t>
  </si>
  <si>
    <t>000 202 19999 05 0000 150</t>
  </si>
  <si>
    <t xml:space="preserve">Субсидии бюджетам на строительство и реконструкцию (модернизацию) объектов питьевого водоснабжения </t>
  </si>
  <si>
    <t>Субсидии бюджетам муниципальных районов на строительство и реконструкцию (модернизацию) объектов питьевого водоснабжения</t>
  </si>
  <si>
    <t>000 202 25243 05 0000 150</t>
  </si>
  <si>
    <t>000 202 35118 05 0000 150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</si>
  <si>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</si>
  <si>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</si>
  <si>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обучающихсяорганизаций для внедрения цифровой образовательной среды и развития цифровых навыков обучающихся</t>
  </si>
  <si>
    <t>000 202 25213 00 0000 150</t>
  </si>
  <si>
    <t>000 202 25213 05 0000 150</t>
  </si>
  <si>
    <t>000 202 25098 00 0000 150</t>
  </si>
  <si>
    <t>000 202 25098 05 0000 150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</si>
  <si>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</si>
  <si>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</si>
  <si>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000 202 25467 00 0000 150</t>
  </si>
  <si>
    <t>000 202 25467 05 0000 150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</si>
  <si>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</si>
  <si>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</si>
  <si>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000 202 45179 00 0000 150</t>
  </si>
  <si>
    <t>000 202 45179 05 0000 150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</si>
  <si>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</si>
  <si>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000 101 02130 01 0000 110</t>
  </si>
  <si>
    <t>Утвержденный план на 2024 год</t>
  </si>
  <si>
    <t>Субсидии бюджетам на подготовку проектов межевания земельных участков и на проведение кадастровых работ</t>
  </si>
  <si>
    <t>Субсидии бюджетам муниципальных районов на подготовку проектов межевания земельных участков и на проведение кадастровых работ</t>
  </si>
  <si>
    <t>000 2 02 25599 00 0000 150</t>
  </si>
  <si>
    <t>000 2 02 25599 05 0000 150</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</si>
  <si>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 </t>
  </si>
  <si>
    <t xml:space="preserve">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 </t>
  </si>
  <si>
    <t>Платежи, уплачиваемые в целях возмещения вреда</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</si>
  <si>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</si>
  <si>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000 116 11000 00 0000 140</t>
  </si>
  <si>
    <t>000 116 11050 010000 140</t>
  </si>
  <si>
    <t xml:space="preserve">Субсидии бюджетам на реализацию программы комплексного развития молодежной политики в регионах Российской Федерации "Регион для молодых" </t>
  </si>
  <si>
    <t xml:space="preserve">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 </t>
  </si>
  <si>
    <t>000 202 25116 00 0000 150</t>
  </si>
  <si>
    <t>000 202 25116 05 0000 150</t>
  </si>
  <si>
    <t xml:space="preserve">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</si>
  <si>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</si>
  <si>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000 208 00000 00 0000 000</t>
  </si>
  <si>
    <t>000 205 05000 05 0000 1500</t>
  </si>
  <si>
    <t>000 207 05000 05 0000 180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</si>
  <si>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</si>
  <si>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000 101 02140 01 0000 110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</si>
  <si>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 </t>
  </si>
  <si>
    <t>000 116 07010 05 0000 140</t>
  </si>
  <si>
    <t xml:space="preserve">Дотации бюджетам муниципальных районов на поддержку мер по обеспечению сбалансированности бюджетов </t>
  </si>
  <si>
    <t>000 202 15002 05 0000 150</t>
  </si>
  <si>
    <t>000 202 15000 00 0000 150</t>
  </si>
  <si>
    <t>000 2 02 25172 00 0000 150</t>
  </si>
  <si>
    <t>000 2 02 25172 05 0000 150</t>
  </si>
  <si>
    <t>Исполнено за 9 месяцев 2024 года</t>
  </si>
  <si>
    <t>000 111 05010 00 0000 120</t>
  </si>
  <si>
    <t>000 111 05013 13 0000 120</t>
  </si>
  <si>
    <t>000 111 05035 05 0000 120</t>
  </si>
  <si>
    <t>000 111 05300 00 0000 120</t>
  </si>
  <si>
    <t>000 111 05310 00 0000 120</t>
  </si>
  <si>
    <t>000 111 05313 10 0000 120</t>
  </si>
  <si>
    <t>000 111 05400 00 0000 120</t>
  </si>
  <si>
    <t>000 111 05410 05 0000 120</t>
  </si>
  <si>
    <t>000 111 07000 00 0000 120</t>
  </si>
  <si>
    <t>000 111 09045 05 0000 120</t>
  </si>
  <si>
    <t>000 111 09080 05 0000 120</t>
  </si>
  <si>
    <t>000 114 02052 05 0000 410</t>
  </si>
  <si>
    <t>000 116 01083 01 0000 140</t>
  </si>
  <si>
    <t xml:space="preserve">Приложение к постановлению администрации муниципального образования Заокский район от 14.10.2024 № 1017       </t>
  </si>
</sst>
</file>

<file path=xl/styles.xml><?xml version="1.0" encoding="utf-8"?>
<styleSheet xmlns="http://schemas.openxmlformats.org/spreadsheetml/2006/main">
  <numFmts count="4">
    <numFmt numFmtId="164" formatCode="&quot;&quot;###,##0.00"/>
    <numFmt numFmtId="165" formatCode="0.0"/>
    <numFmt numFmtId="166" formatCode="0000"/>
    <numFmt numFmtId="167" formatCode="0.0%"/>
  </numFmts>
  <fonts count="21">
    <font>
      <sz val="11"/>
      <color rgb="FF000000"/>
      <name val="Calibri"/>
      <family val="2"/>
      <charset val="1"/>
    </font>
    <font>
      <sz val="10"/>
      <name val="Arial Cyr"/>
      <family val="2"/>
      <charset val="204"/>
    </font>
    <font>
      <sz val="10"/>
      <name val="Arial Cyr"/>
      <charset val="204"/>
    </font>
    <font>
      <sz val="10"/>
      <name val="Arial"/>
      <family val="2"/>
      <charset val="204"/>
    </font>
    <font>
      <sz val="10"/>
      <name val="Arial"/>
      <family val="3"/>
      <charset val="204"/>
    </font>
    <font>
      <sz val="11"/>
      <color rgb="FF000000"/>
      <name val="Calibri"/>
      <family val="2"/>
      <charset val="1"/>
    </font>
    <font>
      <sz val="11"/>
      <name val="PT Astra Serif"/>
      <family val="1"/>
      <charset val="204"/>
    </font>
    <font>
      <b/>
      <sz val="12"/>
      <name val="PT Astra Serif"/>
      <family val="1"/>
      <charset val="204"/>
    </font>
    <font>
      <b/>
      <sz val="10"/>
      <name val="PT Astra Serif"/>
      <family val="1"/>
      <charset val="204"/>
    </font>
    <font>
      <sz val="12"/>
      <name val="PT Astra Serif"/>
      <family val="1"/>
      <charset val="204"/>
    </font>
    <font>
      <b/>
      <sz val="14"/>
      <name val="PT Astra Serif"/>
      <family val="1"/>
      <charset val="204"/>
    </font>
    <font>
      <sz val="14"/>
      <name val="PT Astra Serif"/>
      <family val="1"/>
      <charset val="204"/>
    </font>
    <font>
      <b/>
      <sz val="11"/>
      <name val="PT Astra Serif"/>
      <family val="1"/>
      <charset val="204"/>
    </font>
    <font>
      <sz val="10"/>
      <name val="PT Astra Serif"/>
      <family val="1"/>
      <charset val="204"/>
    </font>
    <font>
      <i/>
      <sz val="10"/>
      <name val="PT Astra Serif"/>
      <family val="1"/>
      <charset val="204"/>
    </font>
    <font>
      <i/>
      <sz val="11"/>
      <name val="PT Astra Serif"/>
      <family val="1"/>
      <charset val="204"/>
    </font>
    <font>
      <i/>
      <sz val="12"/>
      <name val="PT Astra Serif"/>
      <family val="1"/>
      <charset val="204"/>
    </font>
    <font>
      <sz val="9.5"/>
      <name val="Arial"/>
      <family val="2"/>
      <charset val="204"/>
    </font>
    <font>
      <b/>
      <sz val="9.5"/>
      <name val="Arial"/>
      <family val="2"/>
      <charset val="204"/>
    </font>
    <font>
      <sz val="16"/>
      <name val="PT Astra Serif"/>
      <family val="1"/>
      <charset val="204"/>
    </font>
    <font>
      <sz val="8"/>
      <name val="PT Astra Serif"/>
      <family val="1"/>
      <charset val="204"/>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s>
  <borders count="8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right/>
      <top style="thin">
        <color auto="1"/>
      </top>
      <bottom/>
      <diagonal/>
    </border>
    <border>
      <left/>
      <right style="medium">
        <color auto="1"/>
      </right>
      <top style="medium">
        <color auto="1"/>
      </top>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indexed="64"/>
      </top>
      <bottom/>
      <diagonal/>
    </border>
    <border>
      <left style="thin">
        <color auto="1"/>
      </left>
      <right style="medium">
        <color auto="1"/>
      </right>
      <top/>
      <bottom style="thin">
        <color indexed="64"/>
      </bottom>
      <diagonal/>
    </border>
    <border>
      <left/>
      <right style="thin">
        <color auto="1"/>
      </right>
      <top style="medium">
        <color auto="1"/>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medium">
        <color indexed="64"/>
      </right>
      <top style="thin">
        <color auto="1"/>
      </top>
      <bottom/>
      <diagonal/>
    </border>
    <border>
      <left/>
      <right style="medium">
        <color auto="1"/>
      </right>
      <top style="thin">
        <color indexed="64"/>
      </top>
      <bottom style="medium">
        <color indexed="64"/>
      </bottom>
      <diagonal/>
    </border>
    <border>
      <left/>
      <right style="medium">
        <color auto="1"/>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auto="1"/>
      </left>
      <right style="medium">
        <color indexed="64"/>
      </right>
      <top/>
      <bottom style="thin">
        <color auto="1"/>
      </bottom>
      <diagonal/>
    </border>
    <border>
      <left style="medium">
        <color auto="1"/>
      </left>
      <right style="medium">
        <color indexed="64"/>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medium">
        <color indexed="64"/>
      </left>
      <right style="medium">
        <color auto="1"/>
      </right>
      <top style="medium">
        <color auto="1"/>
      </top>
      <bottom/>
      <diagonal/>
    </border>
    <border>
      <left style="medium">
        <color indexed="64"/>
      </left>
      <right style="medium">
        <color auto="1"/>
      </right>
      <top/>
      <bottom style="medium">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thin">
        <color auto="1"/>
      </top>
      <bottom style="thin">
        <color auto="1"/>
      </bottom>
      <diagonal/>
    </border>
    <border>
      <left/>
      <right/>
      <top style="thin">
        <color indexed="64"/>
      </top>
      <bottom style="thin">
        <color indexed="64"/>
      </bottom>
      <diagonal/>
    </border>
    <border>
      <left style="medium">
        <color indexed="64"/>
      </left>
      <right style="medium">
        <color indexed="64"/>
      </right>
      <top style="thin">
        <color indexed="64"/>
      </top>
      <bottom style="medium">
        <color auto="1"/>
      </bottom>
      <diagonal/>
    </border>
    <border>
      <left style="medium">
        <color indexed="64"/>
      </left>
      <right style="medium">
        <color indexed="64"/>
      </right>
      <top style="thin">
        <color indexed="64"/>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thin">
        <color auto="1"/>
      </top>
      <bottom style="thin">
        <color auto="1"/>
      </bottom>
      <diagonal/>
    </border>
    <border>
      <left/>
      <right style="thin">
        <color indexed="8"/>
      </right>
      <top style="thin">
        <color indexed="8"/>
      </top>
      <bottom style="thin">
        <color indexed="8"/>
      </bottom>
      <diagonal/>
    </border>
    <border>
      <left style="thin">
        <color indexed="8"/>
      </left>
      <right style="medium">
        <color indexed="64"/>
      </right>
      <top style="thin">
        <color auto="1"/>
      </top>
      <bottom style="thin">
        <color indexed="8"/>
      </bottom>
      <diagonal/>
    </border>
    <border>
      <left style="thin">
        <color indexed="8"/>
      </left>
      <right style="medium">
        <color indexed="64"/>
      </right>
      <top style="thin">
        <color indexed="8"/>
      </top>
      <bottom style="thin">
        <color indexed="8"/>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indexed="64"/>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0" fontId="5" fillId="0" borderId="0"/>
    <xf numFmtId="0" fontId="1" fillId="0" borderId="0"/>
    <xf numFmtId="0" fontId="2" fillId="0" borderId="0"/>
    <xf numFmtId="0" fontId="1" fillId="0" borderId="0"/>
    <xf numFmtId="0" fontId="3" fillId="0" borderId="0"/>
    <xf numFmtId="0" fontId="4" fillId="0" borderId="0"/>
    <xf numFmtId="0" fontId="1" fillId="0" borderId="0"/>
  </cellStyleXfs>
  <cellXfs count="440">
    <xf numFmtId="0" fontId="0" fillId="0" borderId="0" xfId="0"/>
    <xf numFmtId="0" fontId="6" fillId="0" borderId="0" xfId="0" applyFont="1"/>
    <xf numFmtId="167" fontId="6" fillId="0" borderId="0" xfId="0" applyNumberFormat="1" applyFont="1"/>
    <xf numFmtId="0" fontId="7" fillId="0" borderId="0" xfId="0" applyFont="1" applyBorder="1" applyAlignment="1" applyProtection="1">
      <alignment wrapText="1"/>
      <protection locked="0"/>
    </xf>
    <xf numFmtId="0" fontId="9" fillId="0" borderId="0" xfId="0" applyFont="1" applyBorder="1" applyAlignment="1">
      <alignment wrapText="1"/>
    </xf>
    <xf numFmtId="0" fontId="11" fillId="0" borderId="0" xfId="0" applyFont="1" applyAlignment="1">
      <alignment wrapText="1"/>
    </xf>
    <xf numFmtId="0" fontId="6" fillId="0" borderId="0" xfId="0" applyFont="1" applyBorder="1"/>
    <xf numFmtId="167" fontId="6" fillId="0" borderId="0" xfId="0" applyNumberFormat="1" applyFont="1" applyBorder="1" applyAlignment="1">
      <alignment horizontal="center"/>
    </xf>
    <xf numFmtId="0" fontId="13" fillId="0" borderId="0" xfId="0" applyFont="1" applyBorder="1"/>
    <xf numFmtId="0" fontId="12" fillId="0" borderId="64" xfId="0" applyFont="1" applyBorder="1" applyAlignment="1">
      <alignment horizontal="center" vertical="top" wrapText="1"/>
    </xf>
    <xf numFmtId="0" fontId="12" fillId="0" borderId="63" xfId="0" applyFont="1" applyBorder="1" applyAlignment="1">
      <alignment horizontal="center" vertical="top" wrapText="1"/>
    </xf>
    <xf numFmtId="167" fontId="7" fillId="0" borderId="56" xfId="0" applyNumberFormat="1" applyFont="1" applyBorder="1" applyAlignment="1">
      <alignment horizontal="center" vertical="top" wrapText="1"/>
    </xf>
    <xf numFmtId="0" fontId="6" fillId="0" borderId="66" xfId="1" applyFont="1" applyBorder="1" applyAlignment="1">
      <alignment horizontal="center" vertical="center" wrapText="1" readingOrder="1"/>
    </xf>
    <xf numFmtId="0" fontId="13" fillId="0" borderId="0" xfId="1" applyFont="1" applyBorder="1" applyAlignment="1">
      <alignment horizontal="center" vertical="center" wrapText="1" readingOrder="1"/>
    </xf>
    <xf numFmtId="0" fontId="13" fillId="0" borderId="66" xfId="1" applyFont="1" applyBorder="1" applyAlignment="1">
      <alignment horizontal="center" vertical="center" wrapText="1" readingOrder="1"/>
    </xf>
    <xf numFmtId="1" fontId="13" fillId="0" borderId="62" xfId="0" applyNumberFormat="1" applyFont="1" applyBorder="1" applyAlignment="1">
      <alignment horizontal="center"/>
    </xf>
    <xf numFmtId="0" fontId="13" fillId="0" borderId="27" xfId="0" applyFont="1" applyBorder="1" applyAlignment="1"/>
    <xf numFmtId="164" fontId="8" fillId="0" borderId="60" xfId="0" applyNumberFormat="1" applyFont="1" applyBorder="1" applyAlignment="1">
      <alignment horizontal="left" vertical="center" wrapText="1"/>
    </xf>
    <xf numFmtId="164" fontId="12" fillId="0" borderId="51" xfId="0" applyNumberFormat="1" applyFont="1" applyBorder="1" applyAlignment="1">
      <alignment horizontal="center" vertical="center" wrapText="1"/>
    </xf>
    <xf numFmtId="164" fontId="7" fillId="0" borderId="60" xfId="0" applyNumberFormat="1" applyFont="1" applyBorder="1" applyAlignment="1">
      <alignment horizontal="right" vertical="center" wrapText="1"/>
    </xf>
    <xf numFmtId="164" fontId="7" fillId="0" borderId="51" xfId="0" applyNumberFormat="1" applyFont="1" applyBorder="1" applyAlignment="1">
      <alignment horizontal="right" vertical="center" wrapText="1"/>
    </xf>
    <xf numFmtId="167" fontId="7" fillId="0" borderId="59" xfId="0" applyNumberFormat="1" applyFont="1" applyBorder="1" applyAlignment="1">
      <alignment vertical="center"/>
    </xf>
    <xf numFmtId="0" fontId="13" fillId="0" borderId="0" xfId="0" applyFont="1" applyBorder="1" applyAlignment="1"/>
    <xf numFmtId="0" fontId="6" fillId="2" borderId="0" xfId="0" applyFont="1" applyFill="1" applyBorder="1"/>
    <xf numFmtId="167" fontId="7" fillId="0" borderId="58" xfId="0" applyNumberFormat="1" applyFont="1" applyBorder="1" applyAlignment="1">
      <alignment vertical="center"/>
    </xf>
    <xf numFmtId="164" fontId="13" fillId="0" borderId="60" xfId="0" applyNumberFormat="1" applyFont="1" applyBorder="1" applyAlignment="1">
      <alignment horizontal="left" vertical="center" wrapText="1"/>
    </xf>
    <xf numFmtId="164" fontId="6" fillId="0" borderId="51" xfId="0" applyNumberFormat="1" applyFont="1" applyBorder="1" applyAlignment="1">
      <alignment horizontal="center" vertical="center" wrapText="1"/>
    </xf>
    <xf numFmtId="164" fontId="9" fillId="0" borderId="60" xfId="0" applyNumberFormat="1" applyFont="1" applyBorder="1" applyAlignment="1">
      <alignment horizontal="right" vertical="center" wrapText="1"/>
    </xf>
    <xf numFmtId="164" fontId="9" fillId="0" borderId="51" xfId="0" applyNumberFormat="1" applyFont="1" applyBorder="1" applyAlignment="1">
      <alignment horizontal="right" vertical="center" wrapText="1"/>
    </xf>
    <xf numFmtId="167" fontId="9" fillId="0" borderId="58" xfId="0" applyNumberFormat="1" applyFont="1" applyBorder="1" applyAlignment="1">
      <alignment vertical="center"/>
    </xf>
    <xf numFmtId="167" fontId="9" fillId="0" borderId="60" xfId="0" applyNumberFormat="1" applyFont="1" applyBorder="1" applyAlignment="1">
      <alignment vertical="center"/>
    </xf>
    <xf numFmtId="167" fontId="9" fillId="0" borderId="61" xfId="0" applyNumberFormat="1" applyFont="1" applyBorder="1" applyAlignment="1">
      <alignment vertical="center"/>
    </xf>
    <xf numFmtId="167" fontId="9" fillId="0" borderId="58" xfId="0" applyNumberFormat="1" applyFont="1" applyBorder="1" applyAlignment="1">
      <alignment horizontal="right" vertical="center"/>
    </xf>
    <xf numFmtId="164" fontId="13" fillId="0" borderId="74" xfId="0" applyNumberFormat="1" applyFont="1" applyBorder="1" applyAlignment="1">
      <alignment horizontal="left" vertical="center" wrapText="1"/>
    </xf>
    <xf numFmtId="0" fontId="6" fillId="0" borderId="0" xfId="0" applyFont="1" applyAlignment="1">
      <alignment horizontal="center" vertical="center"/>
    </xf>
    <xf numFmtId="164" fontId="9" fillId="0" borderId="74" xfId="0" applyNumberFormat="1" applyFont="1" applyBorder="1" applyAlignment="1">
      <alignment horizontal="right" vertical="center" wrapText="1"/>
    </xf>
    <xf numFmtId="164" fontId="9" fillId="0" borderId="75" xfId="0" applyNumberFormat="1" applyFont="1" applyBorder="1" applyAlignment="1">
      <alignment horizontal="right" vertical="center" wrapText="1"/>
    </xf>
    <xf numFmtId="167" fontId="7" fillId="0" borderId="60" xfId="0" applyNumberFormat="1" applyFont="1" applyBorder="1" applyAlignment="1">
      <alignment vertical="center"/>
    </xf>
    <xf numFmtId="167" fontId="9" fillId="0" borderId="59" xfId="0" applyNumberFormat="1" applyFont="1" applyBorder="1" applyAlignment="1">
      <alignment vertical="center"/>
    </xf>
    <xf numFmtId="164" fontId="14" fillId="0" borderId="60" xfId="0" applyNumberFormat="1" applyFont="1" applyBorder="1" applyAlignment="1">
      <alignment horizontal="left" vertical="center" wrapText="1"/>
    </xf>
    <xf numFmtId="164" fontId="15" fillId="0" borderId="51" xfId="0" applyNumberFormat="1" applyFont="1" applyBorder="1" applyAlignment="1">
      <alignment horizontal="center" vertical="center" wrapText="1"/>
    </xf>
    <xf numFmtId="164" fontId="16" fillId="0" borderId="60" xfId="0" applyNumberFormat="1" applyFont="1" applyBorder="1" applyAlignment="1">
      <alignment horizontal="right" vertical="center" wrapText="1"/>
    </xf>
    <xf numFmtId="164" fontId="16" fillId="0" borderId="51" xfId="0" applyNumberFormat="1" applyFont="1" applyBorder="1" applyAlignment="1">
      <alignment horizontal="right" vertical="center" wrapText="1"/>
    </xf>
    <xf numFmtId="167" fontId="16" fillId="0" borderId="59" xfId="0" applyNumberFormat="1" applyFont="1" applyBorder="1" applyAlignment="1">
      <alignment vertical="center"/>
    </xf>
    <xf numFmtId="0" fontId="14" fillId="0" borderId="0" xfId="0" applyFont="1" applyBorder="1" applyAlignment="1"/>
    <xf numFmtId="0" fontId="15" fillId="2" borderId="0" xfId="0" applyFont="1" applyFill="1" applyBorder="1"/>
    <xf numFmtId="4" fontId="9" fillId="0" borderId="60" xfId="0" applyNumberFormat="1" applyFont="1" applyBorder="1" applyAlignment="1">
      <alignment horizontal="right" vertical="center" wrapText="1"/>
    </xf>
    <xf numFmtId="4" fontId="9" fillId="0" borderId="51" xfId="0" applyNumberFormat="1" applyFont="1" applyBorder="1" applyAlignment="1">
      <alignment horizontal="right" vertical="center" wrapText="1"/>
    </xf>
    <xf numFmtId="167" fontId="9" fillId="0" borderId="69" xfId="0" applyNumberFormat="1" applyFont="1" applyBorder="1" applyAlignment="1">
      <alignment horizontal="right" vertical="center"/>
    </xf>
    <xf numFmtId="167" fontId="9" fillId="0" borderId="59" xfId="0" applyNumberFormat="1" applyFont="1" applyBorder="1" applyAlignment="1">
      <alignment horizontal="right" vertical="center"/>
    </xf>
    <xf numFmtId="167" fontId="7" fillId="0" borderId="60" xfId="0" applyNumberFormat="1" applyFont="1" applyBorder="1" applyAlignment="1">
      <alignment horizontal="right" vertical="center"/>
    </xf>
    <xf numFmtId="0" fontId="8" fillId="0" borderId="0" xfId="0" applyFont="1" applyBorder="1" applyAlignment="1"/>
    <xf numFmtId="0" fontId="12" fillId="2" borderId="0" xfId="0" applyFont="1" applyFill="1" applyBorder="1"/>
    <xf numFmtId="167" fontId="9" fillId="0" borderId="60" xfId="0" applyNumberFormat="1" applyFont="1" applyBorder="1" applyAlignment="1">
      <alignment horizontal="right" vertical="center"/>
    </xf>
    <xf numFmtId="167" fontId="7" fillId="0" borderId="58" xfId="0" applyNumberFormat="1" applyFont="1" applyBorder="1" applyAlignment="1">
      <alignment horizontal="right" vertical="center"/>
    </xf>
    <xf numFmtId="0" fontId="13" fillId="0" borderId="60" xfId="0" applyNumberFormat="1" applyFont="1" applyBorder="1" applyAlignment="1">
      <alignment horizontal="left" vertical="center" wrapText="1"/>
    </xf>
    <xf numFmtId="0" fontId="6" fillId="0" borderId="51" xfId="0" applyFont="1" applyBorder="1" applyAlignment="1">
      <alignment vertical="center"/>
    </xf>
    <xf numFmtId="0" fontId="13" fillId="0" borderId="60" xfId="0" applyFont="1" applyBorder="1" applyAlignment="1">
      <alignment vertical="center" wrapText="1"/>
    </xf>
    <xf numFmtId="0" fontId="6" fillId="3" borderId="0" xfId="0" applyFont="1" applyFill="1" applyAlignment="1">
      <alignment horizontal="center" vertical="center" wrapText="1"/>
    </xf>
    <xf numFmtId="164" fontId="13" fillId="0" borderId="69" xfId="0" applyNumberFormat="1" applyFont="1" applyBorder="1" applyAlignment="1">
      <alignment horizontal="left" vertical="center" wrapText="1"/>
    </xf>
    <xf numFmtId="164" fontId="9" fillId="0" borderId="69" xfId="0" applyNumberFormat="1" applyFont="1" applyBorder="1" applyAlignment="1">
      <alignment horizontal="right" vertical="center" wrapText="1"/>
    </xf>
    <xf numFmtId="164" fontId="9" fillId="0" borderId="70" xfId="0" applyNumberFormat="1" applyFont="1" applyBorder="1" applyAlignment="1">
      <alignment horizontal="right" vertical="center" wrapText="1"/>
    </xf>
    <xf numFmtId="0" fontId="12" fillId="0" borderId="0" xfId="0" applyFont="1" applyBorder="1"/>
    <xf numFmtId="164" fontId="8" fillId="0" borderId="69" xfId="0" applyNumberFormat="1" applyFont="1" applyBorder="1" applyAlignment="1">
      <alignment horizontal="left" vertical="center" wrapText="1"/>
    </xf>
    <xf numFmtId="0" fontId="12" fillId="0" borderId="0" xfId="0" applyFont="1" applyAlignment="1">
      <alignment horizontal="center" vertical="center"/>
    </xf>
    <xf numFmtId="164" fontId="7" fillId="0" borderId="69" xfId="0" applyNumberFormat="1" applyFont="1" applyBorder="1" applyAlignment="1">
      <alignment horizontal="right" vertical="center" wrapText="1"/>
    </xf>
    <xf numFmtId="164" fontId="7" fillId="0" borderId="70" xfId="0" applyNumberFormat="1" applyFont="1" applyBorder="1" applyAlignment="1">
      <alignment horizontal="right" vertical="center" wrapText="1"/>
    </xf>
    <xf numFmtId="164" fontId="6" fillId="0" borderId="70" xfId="0" applyNumberFormat="1" applyFont="1" applyBorder="1" applyAlignment="1">
      <alignment horizontal="center" vertical="center" wrapText="1"/>
    </xf>
    <xf numFmtId="164" fontId="7" fillId="2" borderId="60" xfId="0" applyNumberFormat="1" applyFont="1" applyFill="1" applyBorder="1" applyAlignment="1">
      <alignment horizontal="right" vertical="center" wrapText="1"/>
    </xf>
    <xf numFmtId="164" fontId="7" fillId="2" borderId="51" xfId="0" applyNumberFormat="1" applyFont="1" applyFill="1" applyBorder="1" applyAlignment="1">
      <alignment horizontal="right" vertical="center" wrapText="1"/>
    </xf>
    <xf numFmtId="0" fontId="12" fillId="3" borderId="0" xfId="0" applyFont="1" applyFill="1" applyBorder="1"/>
    <xf numFmtId="0" fontId="8" fillId="3" borderId="60" xfId="0" applyFont="1" applyFill="1" applyBorder="1" applyAlignment="1">
      <alignment vertical="center" wrapText="1"/>
    </xf>
    <xf numFmtId="164" fontId="7" fillId="4" borderId="60" xfId="0" applyNumberFormat="1" applyFont="1" applyFill="1" applyBorder="1" applyAlignment="1">
      <alignment horizontal="right" vertical="center" wrapText="1"/>
    </xf>
    <xf numFmtId="164" fontId="7" fillId="4" borderId="51" xfId="0" applyNumberFormat="1" applyFont="1" applyFill="1" applyBorder="1" applyAlignment="1">
      <alignment horizontal="right" vertical="center" wrapText="1"/>
    </xf>
    <xf numFmtId="0" fontId="8" fillId="3" borderId="0" xfId="0" applyFont="1" applyFill="1" applyBorder="1" applyAlignment="1"/>
    <xf numFmtId="0" fontId="6" fillId="3" borderId="0" xfId="0" applyFont="1" applyFill="1" applyBorder="1"/>
    <xf numFmtId="0" fontId="13" fillId="3" borderId="60" xfId="0" applyFont="1" applyFill="1" applyBorder="1" applyAlignment="1">
      <alignment vertical="center" wrapText="1"/>
    </xf>
    <xf numFmtId="164" fontId="9" fillId="4" borderId="61" xfId="0" applyNumberFormat="1" applyFont="1" applyFill="1" applyBorder="1" applyAlignment="1">
      <alignment horizontal="right" vertical="center" wrapText="1"/>
    </xf>
    <xf numFmtId="164" fontId="9" fillId="4" borderId="51" xfId="0" applyNumberFormat="1" applyFont="1" applyFill="1" applyBorder="1" applyAlignment="1">
      <alignment horizontal="right" vertical="center" wrapText="1"/>
    </xf>
    <xf numFmtId="0" fontId="13" fillId="3" borderId="0" xfId="0" applyFont="1" applyFill="1" applyBorder="1" applyAlignment="1"/>
    <xf numFmtId="0" fontId="13" fillId="3" borderId="69" xfId="0" applyFont="1" applyFill="1" applyBorder="1" applyAlignment="1">
      <alignment vertical="center" wrapText="1"/>
    </xf>
    <xf numFmtId="164" fontId="9" fillId="4" borderId="70" xfId="0" applyNumberFormat="1" applyFont="1" applyFill="1" applyBorder="1" applyAlignment="1">
      <alignment horizontal="right" vertical="center" wrapText="1"/>
    </xf>
    <xf numFmtId="0" fontId="13" fillId="0" borderId="61" xfId="0" applyFont="1" applyBorder="1" applyAlignment="1">
      <alignment vertical="center" wrapText="1"/>
    </xf>
    <xf numFmtId="164" fontId="9" fillId="2" borderId="61" xfId="0" applyNumberFormat="1" applyFont="1" applyFill="1" applyBorder="1" applyAlignment="1">
      <alignment horizontal="right" vertical="center" wrapText="1"/>
    </xf>
    <xf numFmtId="164" fontId="9" fillId="2" borderId="51" xfId="0" applyNumberFormat="1" applyFont="1" applyFill="1" applyBorder="1" applyAlignment="1">
      <alignment horizontal="right" vertical="center" wrapText="1"/>
    </xf>
    <xf numFmtId="0" fontId="12" fillId="3" borderId="51" xfId="0" applyFont="1" applyFill="1" applyBorder="1" applyAlignment="1">
      <alignment horizontal="center" vertical="center" wrapText="1"/>
    </xf>
    <xf numFmtId="4" fontId="7" fillId="0" borderId="60" xfId="0" applyNumberFormat="1" applyFont="1" applyBorder="1" applyAlignment="1">
      <alignment horizontal="right" vertical="center" wrapText="1"/>
    </xf>
    <xf numFmtId="4" fontId="7" fillId="0" borderId="51" xfId="0" applyNumberFormat="1" applyFont="1" applyBorder="1" applyAlignment="1">
      <alignment horizontal="right" vertical="center" wrapText="1"/>
    </xf>
    <xf numFmtId="0" fontId="13" fillId="0" borderId="59" xfId="0" applyFont="1" applyBorder="1" applyAlignment="1">
      <alignment vertical="center" wrapText="1"/>
    </xf>
    <xf numFmtId="0" fontId="6" fillId="0" borderId="36" xfId="0" applyFont="1" applyBorder="1" applyAlignment="1">
      <alignment vertical="center"/>
    </xf>
    <xf numFmtId="4" fontId="9" fillId="0" borderId="60" xfId="0" applyNumberFormat="1" applyFont="1" applyBorder="1" applyAlignment="1">
      <alignment vertical="center"/>
    </xf>
    <xf numFmtId="4" fontId="9" fillId="0" borderId="51" xfId="0" applyNumberFormat="1" applyFont="1" applyBorder="1" applyAlignment="1">
      <alignment vertical="center"/>
    </xf>
    <xf numFmtId="164" fontId="7" fillId="0" borderId="60" xfId="0" applyNumberFormat="1" applyFont="1" applyBorder="1" applyAlignment="1">
      <alignment vertical="center" wrapText="1"/>
    </xf>
    <xf numFmtId="164" fontId="9" fillId="0" borderId="60" xfId="0" applyNumberFormat="1" applyFont="1" applyBorder="1" applyAlignment="1">
      <alignment vertical="center" wrapText="1"/>
    </xf>
    <xf numFmtId="164" fontId="8" fillId="3" borderId="60" xfId="0" applyNumberFormat="1" applyFont="1" applyFill="1" applyBorder="1" applyAlignment="1">
      <alignment horizontal="left" vertical="center" wrapText="1"/>
    </xf>
    <xf numFmtId="164" fontId="12" fillId="3" borderId="51" xfId="0" applyNumberFormat="1" applyFont="1" applyFill="1" applyBorder="1" applyAlignment="1">
      <alignment horizontal="center" vertical="center" wrapText="1"/>
    </xf>
    <xf numFmtId="164" fontId="7" fillId="3" borderId="60" xfId="0" applyNumberFormat="1" applyFont="1" applyFill="1" applyBorder="1" applyAlignment="1">
      <alignment horizontal="right" vertical="center" wrapText="1"/>
    </xf>
    <xf numFmtId="164" fontId="7" fillId="3" borderId="51" xfId="0" applyNumberFormat="1" applyFont="1" applyFill="1" applyBorder="1" applyAlignment="1">
      <alignment horizontal="right" vertical="center" wrapText="1"/>
    </xf>
    <xf numFmtId="167" fontId="7" fillId="3" borderId="58" xfId="0" applyNumberFormat="1" applyFont="1" applyFill="1" applyBorder="1" applyAlignment="1">
      <alignment vertical="center"/>
    </xf>
    <xf numFmtId="167" fontId="7" fillId="3" borderId="69" xfId="0" applyNumberFormat="1" applyFont="1" applyFill="1" applyBorder="1" applyAlignment="1">
      <alignment vertical="center"/>
    </xf>
    <xf numFmtId="167" fontId="9" fillId="3" borderId="58" xfId="0" applyNumberFormat="1" applyFont="1" applyFill="1" applyBorder="1" applyAlignment="1">
      <alignment vertical="center"/>
    </xf>
    <xf numFmtId="164" fontId="13" fillId="3" borderId="60" xfId="0" applyNumberFormat="1" applyFont="1" applyFill="1" applyBorder="1" applyAlignment="1">
      <alignment horizontal="left" vertical="center" wrapText="1"/>
    </xf>
    <xf numFmtId="164" fontId="6" fillId="3" borderId="51" xfId="0" applyNumberFormat="1" applyFont="1" applyFill="1" applyBorder="1" applyAlignment="1">
      <alignment horizontal="center" vertical="center" wrapText="1"/>
    </xf>
    <xf numFmtId="164" fontId="9" fillId="3" borderId="60" xfId="0" applyNumberFormat="1" applyFont="1" applyFill="1" applyBorder="1" applyAlignment="1">
      <alignment horizontal="right" vertical="center" wrapText="1"/>
    </xf>
    <xf numFmtId="164" fontId="9" fillId="3" borderId="51" xfId="0" applyNumberFormat="1" applyFont="1" applyFill="1" applyBorder="1" applyAlignment="1">
      <alignment horizontal="right" vertical="center" wrapText="1"/>
    </xf>
    <xf numFmtId="0" fontId="8" fillId="3" borderId="58" xfId="0" applyFont="1" applyFill="1" applyBorder="1" applyAlignment="1">
      <alignment vertical="center" wrapText="1"/>
    </xf>
    <xf numFmtId="0" fontId="8" fillId="3" borderId="69" xfId="0" applyFont="1" applyFill="1" applyBorder="1" applyAlignment="1">
      <alignment vertical="center" wrapText="1"/>
    </xf>
    <xf numFmtId="164" fontId="12" fillId="3" borderId="70" xfId="0" applyNumberFormat="1" applyFont="1" applyFill="1" applyBorder="1" applyAlignment="1">
      <alignment horizontal="center" vertical="center" wrapText="1"/>
    </xf>
    <xf numFmtId="164" fontId="7" fillId="3" borderId="69" xfId="0" applyNumberFormat="1" applyFont="1" applyFill="1" applyBorder="1" applyAlignment="1">
      <alignment horizontal="right" vertical="center" wrapText="1"/>
    </xf>
    <xf numFmtId="164" fontId="7" fillId="3" borderId="70" xfId="0" applyNumberFormat="1" applyFont="1" applyFill="1" applyBorder="1" applyAlignment="1">
      <alignment horizontal="right" vertical="center" wrapText="1"/>
    </xf>
    <xf numFmtId="0" fontId="13" fillId="3" borderId="69" xfId="0" applyNumberFormat="1" applyFont="1" applyFill="1" applyBorder="1" applyAlignment="1">
      <alignment vertical="center" wrapText="1"/>
    </xf>
    <xf numFmtId="49" fontId="17" fillId="3" borderId="73" xfId="0" applyNumberFormat="1" applyFont="1" applyFill="1" applyBorder="1" applyAlignment="1">
      <alignment horizontal="center" vertical="center" wrapText="1"/>
    </xf>
    <xf numFmtId="164" fontId="9" fillId="3" borderId="69" xfId="0" applyNumberFormat="1" applyFont="1" applyFill="1" applyBorder="1" applyAlignment="1">
      <alignment horizontal="right" vertical="center" wrapText="1"/>
    </xf>
    <xf numFmtId="164" fontId="9" fillId="3" borderId="70" xfId="0" applyNumberFormat="1" applyFont="1" applyFill="1" applyBorder="1" applyAlignment="1">
      <alignment horizontal="right" vertical="center" wrapText="1"/>
    </xf>
    <xf numFmtId="0" fontId="12" fillId="3" borderId="51" xfId="0" applyFont="1" applyFill="1" applyBorder="1" applyAlignment="1">
      <alignment vertical="center" wrapText="1"/>
    </xf>
    <xf numFmtId="0" fontId="6" fillId="3" borderId="51" xfId="0" applyFont="1" applyFill="1" applyBorder="1" applyAlignment="1">
      <alignment vertical="center"/>
    </xf>
    <xf numFmtId="0" fontId="8" fillId="3" borderId="61" xfId="0" applyNumberFormat="1" applyFont="1" applyFill="1" applyBorder="1" applyAlignment="1">
      <alignment vertical="center" wrapText="1"/>
    </xf>
    <xf numFmtId="49" fontId="18" fillId="3" borderId="73" xfId="0" applyNumberFormat="1" applyFont="1" applyFill="1" applyBorder="1" applyAlignment="1">
      <alignment horizontal="center" vertical="center" wrapText="1"/>
    </xf>
    <xf numFmtId="164" fontId="7" fillId="3" borderId="74" xfId="0" applyNumberFormat="1" applyFont="1" applyFill="1" applyBorder="1" applyAlignment="1">
      <alignment horizontal="right" vertical="center" wrapText="1"/>
    </xf>
    <xf numFmtId="164" fontId="7" fillId="3" borderId="75" xfId="0" applyNumberFormat="1" applyFont="1" applyFill="1" applyBorder="1" applyAlignment="1">
      <alignment horizontal="right" vertical="center" wrapText="1"/>
    </xf>
    <xf numFmtId="0" fontId="13" fillId="3" borderId="61" xfId="0" applyNumberFormat="1" applyFont="1" applyFill="1" applyBorder="1" applyAlignment="1">
      <alignment vertical="center" wrapText="1"/>
    </xf>
    <xf numFmtId="164" fontId="9" fillId="3" borderId="74" xfId="0" applyNumberFormat="1" applyFont="1" applyFill="1" applyBorder="1" applyAlignment="1">
      <alignment horizontal="right" vertical="center" wrapText="1"/>
    </xf>
    <xf numFmtId="164" fontId="9" fillId="3" borderId="75" xfId="0" applyNumberFormat="1" applyFont="1" applyFill="1" applyBorder="1" applyAlignment="1">
      <alignment horizontal="right" vertical="center" wrapText="1"/>
    </xf>
    <xf numFmtId="0" fontId="8" fillId="3" borderId="61" xfId="0" applyFont="1" applyFill="1" applyBorder="1" applyAlignment="1">
      <alignment vertical="center" wrapText="1"/>
    </xf>
    <xf numFmtId="0" fontId="12" fillId="3" borderId="0" xfId="0" applyFont="1" applyFill="1" applyAlignment="1">
      <alignment vertical="center" wrapText="1"/>
    </xf>
    <xf numFmtId="167" fontId="9" fillId="3" borderId="60" xfId="0" applyNumberFormat="1" applyFont="1" applyFill="1" applyBorder="1" applyAlignment="1">
      <alignment vertical="center"/>
    </xf>
    <xf numFmtId="164" fontId="8" fillId="3" borderId="52" xfId="0" applyNumberFormat="1" applyFont="1" applyFill="1" applyBorder="1" applyAlignment="1">
      <alignment horizontal="left" vertical="center" wrapText="1"/>
    </xf>
    <xf numFmtId="167" fontId="7" fillId="3" borderId="60" xfId="0" applyNumberFormat="1" applyFont="1" applyFill="1" applyBorder="1" applyAlignment="1">
      <alignment vertical="center"/>
    </xf>
    <xf numFmtId="164" fontId="13" fillId="3" borderId="52" xfId="0" applyNumberFormat="1" applyFont="1" applyFill="1" applyBorder="1" applyAlignment="1">
      <alignment horizontal="left" vertical="center" wrapText="1"/>
    </xf>
    <xf numFmtId="164" fontId="8" fillId="4" borderId="43" xfId="0" applyNumberFormat="1" applyFont="1" applyFill="1" applyBorder="1" applyAlignment="1">
      <alignment horizontal="left" vertical="center" wrapText="1"/>
    </xf>
    <xf numFmtId="164" fontId="13" fillId="4" borderId="43" xfId="0" applyNumberFormat="1" applyFont="1" applyFill="1" applyBorder="1" applyAlignment="1">
      <alignment horizontal="left" vertical="center" wrapText="1"/>
    </xf>
    <xf numFmtId="167" fontId="7" fillId="3" borderId="59" xfId="0" applyNumberFormat="1" applyFont="1" applyFill="1" applyBorder="1" applyAlignment="1">
      <alignment horizontal="right" vertical="center"/>
    </xf>
    <xf numFmtId="167" fontId="9" fillId="3" borderId="60" xfId="0" applyNumberFormat="1" applyFont="1" applyFill="1" applyBorder="1" applyAlignment="1">
      <alignment horizontal="right" vertical="center"/>
    </xf>
    <xf numFmtId="49" fontId="6" fillId="3" borderId="73" xfId="0" applyNumberFormat="1" applyFont="1" applyFill="1" applyBorder="1" applyAlignment="1">
      <alignment horizontal="center" vertical="center" wrapText="1"/>
    </xf>
    <xf numFmtId="164" fontId="8" fillId="3" borderId="68" xfId="0" applyNumberFormat="1" applyFont="1" applyFill="1" applyBorder="1" applyAlignment="1">
      <alignment horizontal="left" vertical="center" wrapText="1"/>
    </xf>
    <xf numFmtId="167" fontId="7" fillId="0" borderId="69" xfId="0" applyNumberFormat="1" applyFont="1" applyBorder="1" applyAlignment="1">
      <alignment horizontal="right" vertical="center"/>
    </xf>
    <xf numFmtId="164" fontId="8" fillId="3" borderId="79" xfId="0" applyNumberFormat="1" applyFont="1" applyFill="1" applyBorder="1" applyAlignment="1">
      <alignment horizontal="left" wrapText="1"/>
    </xf>
    <xf numFmtId="49" fontId="18" fillId="3" borderId="78" xfId="0" applyNumberFormat="1" applyFont="1" applyFill="1" applyBorder="1" applyAlignment="1">
      <alignment horizontal="center" vertical="center" wrapText="1"/>
    </xf>
    <xf numFmtId="164" fontId="7" fillId="0" borderId="77" xfId="0" applyNumberFormat="1" applyFont="1" applyBorder="1" applyAlignment="1">
      <alignment horizontal="right" vertical="center" wrapText="1"/>
    </xf>
    <xf numFmtId="164" fontId="7" fillId="0" borderId="76" xfId="0" applyNumberFormat="1" applyFont="1" applyBorder="1" applyAlignment="1">
      <alignment horizontal="right" vertical="center" wrapText="1"/>
    </xf>
    <xf numFmtId="167" fontId="7" fillId="0" borderId="77" xfId="0" applyNumberFormat="1" applyFont="1" applyBorder="1" applyAlignment="1">
      <alignment vertical="center"/>
    </xf>
    <xf numFmtId="164" fontId="13" fillId="3" borderId="80" xfId="0" applyNumberFormat="1" applyFont="1" applyFill="1" applyBorder="1" applyAlignment="1">
      <alignment horizontal="left" wrapText="1"/>
    </xf>
    <xf numFmtId="49" fontId="17" fillId="3" borderId="78" xfId="0" applyNumberFormat="1" applyFont="1" applyFill="1" applyBorder="1" applyAlignment="1">
      <alignment horizontal="center" vertical="center" wrapText="1"/>
    </xf>
    <xf numFmtId="164" fontId="9" fillId="0" borderId="77" xfId="0" applyNumberFormat="1" applyFont="1" applyBorder="1" applyAlignment="1">
      <alignment horizontal="right" vertical="center" wrapText="1"/>
    </xf>
    <xf numFmtId="164" fontId="9" fillId="0" borderId="76" xfId="0" applyNumberFormat="1" applyFont="1" applyBorder="1" applyAlignment="1">
      <alignment horizontal="right" vertical="center" wrapText="1"/>
    </xf>
    <xf numFmtId="167" fontId="9" fillId="0" borderId="77" xfId="0" applyNumberFormat="1" applyFont="1" applyBorder="1" applyAlignment="1">
      <alignment vertical="center"/>
    </xf>
    <xf numFmtId="164" fontId="8" fillId="2" borderId="81" xfId="0" applyNumberFormat="1" applyFont="1" applyFill="1" applyBorder="1" applyAlignment="1">
      <alignment horizontal="left" vertical="center" wrapText="1"/>
    </xf>
    <xf numFmtId="164" fontId="12" fillId="0" borderId="75" xfId="0" applyNumberFormat="1" applyFont="1" applyBorder="1" applyAlignment="1">
      <alignment horizontal="center" vertical="center" wrapText="1"/>
    </xf>
    <xf numFmtId="164" fontId="13" fillId="2" borderId="81" xfId="0" applyNumberFormat="1" applyFont="1" applyFill="1" applyBorder="1" applyAlignment="1">
      <alignment horizontal="left" vertical="center" wrapText="1"/>
    </xf>
    <xf numFmtId="164" fontId="6" fillId="0" borderId="75" xfId="0" applyNumberFormat="1" applyFont="1" applyBorder="1" applyAlignment="1">
      <alignment horizontal="center" vertical="center" wrapText="1"/>
    </xf>
    <xf numFmtId="167" fontId="7" fillId="0" borderId="61" xfId="0" applyNumberFormat="1" applyFont="1" applyBorder="1" applyAlignment="1">
      <alignment vertical="center"/>
    </xf>
    <xf numFmtId="167" fontId="9" fillId="0" borderId="72" xfId="0" applyNumberFormat="1" applyFont="1" applyBorder="1" applyAlignment="1">
      <alignment vertical="center"/>
    </xf>
    <xf numFmtId="164" fontId="13" fillId="0" borderId="58" xfId="0" applyNumberFormat="1" applyFont="1" applyBorder="1" applyAlignment="1">
      <alignment horizontal="left" vertical="center" wrapText="1"/>
    </xf>
    <xf numFmtId="164" fontId="6" fillId="0" borderId="58" xfId="0" applyNumberFormat="1" applyFont="1" applyBorder="1" applyAlignment="1">
      <alignment horizontal="center" vertical="center" wrapText="1"/>
    </xf>
    <xf numFmtId="164" fontId="9" fillId="0" borderId="58" xfId="0" applyNumberFormat="1" applyFont="1" applyBorder="1" applyAlignment="1">
      <alignment horizontal="right" vertical="center" wrapText="1"/>
    </xf>
    <xf numFmtId="164" fontId="9" fillId="0" borderId="36" xfId="0" applyNumberFormat="1" applyFont="1" applyBorder="1" applyAlignment="1">
      <alignment horizontal="right" vertical="center" wrapText="1"/>
    </xf>
    <xf numFmtId="164" fontId="13" fillId="0" borderId="57" xfId="0" applyNumberFormat="1" applyFont="1" applyBorder="1" applyAlignment="1">
      <alignment horizontal="left" vertical="center" wrapText="1"/>
    </xf>
    <xf numFmtId="164" fontId="6" fillId="0" borderId="71" xfId="0" applyNumberFormat="1" applyFont="1" applyBorder="1" applyAlignment="1">
      <alignment horizontal="center" vertical="center" wrapText="1"/>
    </xf>
    <xf numFmtId="164" fontId="9" fillId="0" borderId="57" xfId="0" applyNumberFormat="1" applyFont="1" applyBorder="1" applyAlignment="1">
      <alignment horizontal="right" vertical="center" wrapText="1"/>
    </xf>
    <xf numFmtId="167" fontId="6" fillId="0" borderId="0" xfId="0" applyNumberFormat="1" applyFont="1" applyBorder="1"/>
    <xf numFmtId="0" fontId="13" fillId="0" borderId="0" xfId="2" applyFont="1"/>
    <xf numFmtId="167" fontId="13" fillId="0" borderId="0" xfId="2" applyNumberFormat="1" applyFont="1"/>
    <xf numFmtId="0" fontId="13" fillId="0" borderId="0" xfId="6" applyFont="1"/>
    <xf numFmtId="49" fontId="13" fillId="0" borderId="0" xfId="6" applyNumberFormat="1" applyFont="1"/>
    <xf numFmtId="0" fontId="7" fillId="0" borderId="0" xfId="6" applyFont="1" applyBorder="1" applyAlignment="1">
      <alignment vertical="center" wrapText="1"/>
    </xf>
    <xf numFmtId="0" fontId="9" fillId="0" borderId="0" xfId="6" applyFont="1" applyBorder="1" applyAlignment="1">
      <alignment vertical="center" wrapText="1"/>
    </xf>
    <xf numFmtId="0" fontId="13" fillId="0" borderId="0" xfId="6" applyFont="1" applyBorder="1" applyAlignment="1">
      <alignment horizontal="right" vertical="center" wrapText="1"/>
    </xf>
    <xf numFmtId="0" fontId="9" fillId="0" borderId="0" xfId="6" applyFont="1" applyBorder="1" applyAlignment="1">
      <alignment horizontal="right" vertical="center" wrapText="1"/>
    </xf>
    <xf numFmtId="167" fontId="9" fillId="0" borderId="0" xfId="6" applyNumberFormat="1" applyFont="1" applyBorder="1" applyAlignment="1">
      <alignment horizontal="right" vertical="center" wrapText="1"/>
    </xf>
    <xf numFmtId="0" fontId="8" fillId="0" borderId="11" xfId="7" applyFont="1" applyBorder="1" applyAlignment="1">
      <alignment horizontal="center" vertical="center" wrapText="1"/>
    </xf>
    <xf numFmtId="0" fontId="8" fillId="0" borderId="12" xfId="7" applyFont="1" applyBorder="1" applyAlignment="1">
      <alignment horizontal="center" vertical="center" wrapText="1"/>
    </xf>
    <xf numFmtId="0" fontId="8" fillId="0" borderId="13" xfId="7" applyFont="1" applyBorder="1" applyAlignment="1">
      <alignment vertical="center" wrapText="1"/>
    </xf>
    <xf numFmtId="0" fontId="8" fillId="0" borderId="11" xfId="7" applyFont="1" applyBorder="1" applyAlignment="1">
      <alignment vertical="center" wrapText="1"/>
    </xf>
    <xf numFmtId="0" fontId="8" fillId="0" borderId="14" xfId="7" applyFont="1" applyBorder="1" applyAlignment="1">
      <alignment vertical="center" wrapText="1"/>
    </xf>
    <xf numFmtId="167" fontId="8" fillId="0" borderId="54" xfId="6" applyNumberFormat="1" applyFont="1" applyBorder="1" applyAlignment="1">
      <alignment horizontal="center" vertical="center" wrapText="1"/>
    </xf>
    <xf numFmtId="0" fontId="10" fillId="0" borderId="15" xfId="6" applyFont="1" applyBorder="1" applyAlignment="1">
      <alignment horizontal="center" vertical="center" wrapText="1"/>
    </xf>
    <xf numFmtId="0" fontId="11" fillId="0" borderId="0" xfId="6" applyFont="1"/>
    <xf numFmtId="0" fontId="7" fillId="0" borderId="19" xfId="6" applyFont="1" applyBorder="1" applyAlignment="1">
      <alignment horizontal="right" vertical="center" wrapText="1"/>
    </xf>
    <xf numFmtId="0" fontId="7" fillId="0" borderId="42" xfId="6" applyFont="1" applyBorder="1" applyAlignment="1">
      <alignment horizontal="center" vertical="center" wrapText="1"/>
    </xf>
    <xf numFmtId="49" fontId="7" fillId="0" borderId="42" xfId="6" applyNumberFormat="1" applyFont="1" applyBorder="1" applyAlignment="1">
      <alignment horizontal="center" vertical="center" wrapText="1"/>
    </xf>
    <xf numFmtId="49" fontId="7" fillId="0" borderId="50" xfId="6" applyNumberFormat="1" applyFont="1" applyBorder="1" applyAlignment="1">
      <alignment horizontal="center" vertical="center" wrapText="1"/>
    </xf>
    <xf numFmtId="4" fontId="7" fillId="0" borderId="42" xfId="6" applyNumberFormat="1" applyFont="1" applyBorder="1" applyAlignment="1">
      <alignment horizontal="right" vertical="center" wrapText="1"/>
    </xf>
    <xf numFmtId="165" fontId="10" fillId="0" borderId="18" xfId="6" applyNumberFormat="1" applyFont="1" applyBorder="1" applyAlignment="1">
      <alignment vertical="center"/>
    </xf>
    <xf numFmtId="165" fontId="10" fillId="0" borderId="5" xfId="6" applyNumberFormat="1" applyFont="1" applyBorder="1" applyAlignment="1">
      <alignment vertical="center"/>
    </xf>
    <xf numFmtId="165" fontId="10" fillId="0" borderId="17" xfId="6" applyNumberFormat="1" applyFont="1" applyBorder="1" applyAlignment="1">
      <alignment vertical="center"/>
    </xf>
    <xf numFmtId="167" fontId="7" fillId="0" borderId="9" xfId="6" applyNumberFormat="1" applyFont="1" applyBorder="1" applyAlignment="1">
      <alignment vertical="center"/>
    </xf>
    <xf numFmtId="0" fontId="10" fillId="0" borderId="0" xfId="6" applyFont="1"/>
    <xf numFmtId="0" fontId="9" fillId="0" borderId="24" xfId="6" applyFont="1" applyBorder="1" applyAlignment="1">
      <alignment horizontal="right" vertical="center" wrapText="1"/>
    </xf>
    <xf numFmtId="0" fontId="9" fillId="0" borderId="1" xfId="6" applyFont="1" applyBorder="1" applyAlignment="1">
      <alignment vertical="center" wrapText="1"/>
    </xf>
    <xf numFmtId="49" fontId="9" fillId="0" borderId="1" xfId="6" applyNumberFormat="1" applyFont="1" applyBorder="1" applyAlignment="1">
      <alignment horizontal="center" vertical="center" wrapText="1"/>
    </xf>
    <xf numFmtId="49" fontId="9" fillId="0" borderId="38" xfId="6" applyNumberFormat="1" applyFont="1" applyBorder="1" applyAlignment="1">
      <alignment horizontal="center" vertical="center" wrapText="1"/>
    </xf>
    <xf numFmtId="4" fontId="9" fillId="0" borderId="1" xfId="6" applyNumberFormat="1" applyFont="1" applyBorder="1" applyAlignment="1">
      <alignment vertical="center"/>
    </xf>
    <xf numFmtId="165" fontId="11" fillId="0" borderId="38" xfId="6" applyNumberFormat="1" applyFont="1" applyBorder="1" applyAlignment="1">
      <alignment vertical="center"/>
    </xf>
    <xf numFmtId="165" fontId="11" fillId="0" borderId="2" xfId="6" applyNumberFormat="1" applyFont="1" applyBorder="1" applyAlignment="1">
      <alignment vertical="center"/>
    </xf>
    <xf numFmtId="165" fontId="11" fillId="0" borderId="36" xfId="6" applyNumberFormat="1" applyFont="1" applyBorder="1" applyAlignment="1">
      <alignment vertical="center"/>
    </xf>
    <xf numFmtId="167" fontId="7" fillId="0" borderId="48" xfId="6" applyNumberFormat="1" applyFont="1" applyBorder="1" applyAlignment="1">
      <alignment vertical="center"/>
    </xf>
    <xf numFmtId="0" fontId="9" fillId="0" borderId="25" xfId="6" applyFont="1" applyBorder="1" applyAlignment="1">
      <alignment vertical="center" wrapText="1"/>
    </xf>
    <xf numFmtId="49" fontId="9" fillId="0" borderId="25" xfId="6" applyNumberFormat="1" applyFont="1" applyBorder="1" applyAlignment="1">
      <alignment horizontal="center" vertical="center" wrapText="1"/>
    </xf>
    <xf numFmtId="49" fontId="9" fillId="0" borderId="23" xfId="6" applyNumberFormat="1" applyFont="1" applyBorder="1" applyAlignment="1">
      <alignment horizontal="center" vertical="center" wrapText="1"/>
    </xf>
    <xf numFmtId="4" fontId="9" fillId="0" borderId="25" xfId="6" applyNumberFormat="1" applyFont="1" applyBorder="1" applyAlignment="1">
      <alignment vertical="center"/>
    </xf>
    <xf numFmtId="165" fontId="11" fillId="0" borderId="23" xfId="6" applyNumberFormat="1" applyFont="1" applyBorder="1" applyAlignment="1">
      <alignment vertical="center"/>
    </xf>
    <xf numFmtId="165" fontId="11" fillId="0" borderId="6" xfId="6" applyNumberFormat="1" applyFont="1" applyBorder="1" applyAlignment="1">
      <alignment vertical="center"/>
    </xf>
    <xf numFmtId="165" fontId="11" fillId="0" borderId="0" xfId="6" applyNumberFormat="1" applyFont="1" applyBorder="1" applyAlignment="1">
      <alignment vertical="center"/>
    </xf>
    <xf numFmtId="167" fontId="7" fillId="0" borderId="26" xfId="6" applyNumberFormat="1" applyFont="1" applyBorder="1" applyAlignment="1">
      <alignment vertical="center"/>
    </xf>
    <xf numFmtId="0" fontId="9" fillId="0" borderId="27" xfId="6" applyFont="1" applyBorder="1" applyAlignment="1">
      <alignment horizontal="right" vertical="center" wrapText="1"/>
    </xf>
    <xf numFmtId="0" fontId="9" fillId="0" borderId="4" xfId="6" applyFont="1" applyBorder="1" applyAlignment="1">
      <alignment vertical="center" wrapText="1"/>
    </xf>
    <xf numFmtId="49" fontId="9" fillId="0" borderId="18" xfId="6" applyNumberFormat="1" applyFont="1" applyBorder="1" applyAlignment="1">
      <alignment horizontal="center" vertical="center" wrapText="1"/>
    </xf>
    <xf numFmtId="4" fontId="9" fillId="0" borderId="4" xfId="6" applyNumberFormat="1" applyFont="1" applyBorder="1" applyAlignment="1">
      <alignment vertical="center"/>
    </xf>
    <xf numFmtId="165" fontId="11" fillId="0" borderId="18" xfId="6" applyNumberFormat="1" applyFont="1" applyBorder="1" applyAlignment="1">
      <alignment vertical="center"/>
    </xf>
    <xf numFmtId="165" fontId="11" fillId="0" borderId="5" xfId="6" applyNumberFormat="1" applyFont="1" applyBorder="1" applyAlignment="1">
      <alignment vertical="center"/>
    </xf>
    <xf numFmtId="167" fontId="9" fillId="0" borderId="49" xfId="6" applyNumberFormat="1" applyFont="1" applyBorder="1" applyAlignment="1">
      <alignment vertical="center"/>
    </xf>
    <xf numFmtId="0" fontId="9" fillId="0" borderId="25" xfId="6" applyFont="1" applyBorder="1" applyAlignment="1">
      <alignment horizontal="left" vertical="center" wrapText="1"/>
    </xf>
    <xf numFmtId="165" fontId="10" fillId="0" borderId="0" xfId="6" applyNumberFormat="1" applyFont="1" applyBorder="1" applyAlignment="1">
      <alignment vertical="center"/>
    </xf>
    <xf numFmtId="167" fontId="9" fillId="0" borderId="26" xfId="6" applyNumberFormat="1" applyFont="1" applyBorder="1" applyAlignment="1">
      <alignment vertical="center"/>
    </xf>
    <xf numFmtId="0" fontId="9" fillId="0" borderId="3" xfId="6" applyFont="1" applyBorder="1" applyAlignment="1">
      <alignment vertical="center" wrapText="1"/>
    </xf>
    <xf numFmtId="49" fontId="9" fillId="0" borderId="3" xfId="6" applyNumberFormat="1" applyFont="1" applyBorder="1" applyAlignment="1">
      <alignment horizontal="center" vertical="center" wrapText="1"/>
    </xf>
    <xf numFmtId="49" fontId="9" fillId="0" borderId="46" xfId="6" applyNumberFormat="1" applyFont="1" applyBorder="1" applyAlignment="1">
      <alignment horizontal="center" vertical="center" wrapText="1"/>
    </xf>
    <xf numFmtId="4" fontId="9" fillId="0" borderId="3" xfId="6" applyNumberFormat="1" applyFont="1" applyBorder="1" applyAlignment="1">
      <alignment vertical="center"/>
    </xf>
    <xf numFmtId="165" fontId="11" fillId="0" borderId="46" xfId="6" applyNumberFormat="1" applyFont="1" applyBorder="1" applyAlignment="1">
      <alignment vertical="center"/>
    </xf>
    <xf numFmtId="165" fontId="11" fillId="0" borderId="47" xfId="6" applyNumberFormat="1" applyFont="1" applyBorder="1" applyAlignment="1">
      <alignment vertical="center"/>
    </xf>
    <xf numFmtId="165" fontId="10" fillId="0" borderId="51" xfId="6" applyNumberFormat="1" applyFont="1" applyBorder="1" applyAlignment="1">
      <alignment vertical="center"/>
    </xf>
    <xf numFmtId="167" fontId="9" fillId="0" borderId="43" xfId="6" applyNumberFormat="1" applyFont="1" applyBorder="1" applyAlignment="1">
      <alignment vertical="center"/>
    </xf>
    <xf numFmtId="167" fontId="9" fillId="0" borderId="26" xfId="6" applyNumberFormat="1" applyFont="1" applyBorder="1" applyAlignment="1">
      <alignment horizontal="right" vertical="center"/>
    </xf>
    <xf numFmtId="0" fontId="9" fillId="0" borderId="28" xfId="6" applyFont="1" applyBorder="1" applyAlignment="1">
      <alignment horizontal="right" vertical="center" wrapText="1"/>
    </xf>
    <xf numFmtId="0" fontId="9" fillId="0" borderId="29" xfId="6" applyFont="1" applyBorder="1" applyAlignment="1">
      <alignment vertical="center" wrapText="1"/>
    </xf>
    <xf numFmtId="49" fontId="9" fillId="0" borderId="29" xfId="6" applyNumberFormat="1" applyFont="1" applyBorder="1" applyAlignment="1">
      <alignment horizontal="center" vertical="center" wrapText="1"/>
    </xf>
    <xf numFmtId="49" fontId="9" fillId="0" borderId="30" xfId="6" applyNumberFormat="1" applyFont="1" applyBorder="1" applyAlignment="1">
      <alignment horizontal="center" vertical="center" wrapText="1"/>
    </xf>
    <xf numFmtId="4" fontId="9" fillId="0" borderId="29" xfId="6" applyNumberFormat="1" applyFont="1" applyBorder="1" applyAlignment="1">
      <alignment vertical="center"/>
    </xf>
    <xf numFmtId="167" fontId="9" fillId="0" borderId="12" xfId="6" applyNumberFormat="1" applyFont="1" applyBorder="1" applyAlignment="1">
      <alignment vertical="center"/>
    </xf>
    <xf numFmtId="4" fontId="7" fillId="0" borderId="42" xfId="6" applyNumberFormat="1" applyFont="1" applyBorder="1" applyAlignment="1">
      <alignment vertical="center"/>
    </xf>
    <xf numFmtId="167" fontId="7" fillId="0" borderId="49" xfId="6" applyNumberFormat="1" applyFont="1" applyBorder="1" applyAlignment="1">
      <alignment vertical="center"/>
    </xf>
    <xf numFmtId="0" fontId="7" fillId="0" borderId="32" xfId="6" applyFont="1" applyBorder="1" applyAlignment="1">
      <alignment horizontal="center" vertical="center" wrapText="1"/>
    </xf>
    <xf numFmtId="49" fontId="7" fillId="0" borderId="20" xfId="6" applyNumberFormat="1" applyFont="1" applyBorder="1" applyAlignment="1">
      <alignment horizontal="center" vertical="center" wrapText="1"/>
    </xf>
    <xf numFmtId="49" fontId="7" fillId="0" borderId="32" xfId="6" applyNumberFormat="1" applyFont="1" applyBorder="1" applyAlignment="1">
      <alignment horizontal="center" vertical="center" wrapText="1"/>
    </xf>
    <xf numFmtId="4" fontId="7" fillId="0" borderId="20" xfId="6" applyNumberFormat="1" applyFont="1" applyBorder="1" applyAlignment="1">
      <alignment vertical="center"/>
    </xf>
    <xf numFmtId="0" fontId="9" fillId="0" borderId="47" xfId="6" applyFont="1" applyBorder="1" applyAlignment="1">
      <alignment vertical="center" wrapText="1"/>
    </xf>
    <xf numFmtId="49" fontId="9" fillId="0" borderId="51" xfId="6" applyNumberFormat="1" applyFont="1" applyBorder="1" applyAlignment="1">
      <alignment horizontal="center" vertical="center" wrapText="1"/>
    </xf>
    <xf numFmtId="4" fontId="9" fillId="0" borderId="46" xfId="6" applyNumberFormat="1" applyFont="1" applyBorder="1" applyAlignment="1">
      <alignment vertical="center"/>
    </xf>
    <xf numFmtId="0" fontId="9" fillId="0" borderId="16" xfId="6" applyFont="1" applyBorder="1" applyAlignment="1">
      <alignment vertical="center" wrapText="1"/>
    </xf>
    <xf numFmtId="0" fontId="7" fillId="0" borderId="34" xfId="6" applyFont="1" applyBorder="1" applyAlignment="1">
      <alignment horizontal="center" vertical="center" wrapText="1"/>
    </xf>
    <xf numFmtId="49" fontId="7" fillId="0" borderId="25" xfId="6" applyNumberFormat="1" applyFont="1" applyBorder="1" applyAlignment="1">
      <alignment horizontal="center" vertical="center" wrapText="1"/>
    </xf>
    <xf numFmtId="165" fontId="10" fillId="0" borderId="23" xfId="6" applyNumberFormat="1" applyFont="1" applyBorder="1" applyAlignment="1">
      <alignment vertical="center"/>
    </xf>
    <xf numFmtId="165" fontId="10" fillId="0" borderId="6" xfId="6" applyNumberFormat="1" applyFont="1" applyBorder="1" applyAlignment="1">
      <alignment vertical="center"/>
    </xf>
    <xf numFmtId="167" fontId="7" fillId="0" borderId="55" xfId="6" applyNumberFormat="1" applyFont="1" applyBorder="1" applyAlignment="1">
      <alignment vertical="center"/>
    </xf>
    <xf numFmtId="0" fontId="7" fillId="0" borderId="24" xfId="6" applyFont="1" applyBorder="1" applyAlignment="1">
      <alignment horizontal="right" vertical="center" wrapText="1"/>
    </xf>
    <xf numFmtId="0" fontId="9" fillId="0" borderId="3" xfId="6" applyFont="1" applyBorder="1" applyAlignment="1">
      <alignment horizontal="left" vertical="center" wrapText="1"/>
    </xf>
    <xf numFmtId="4" fontId="9" fillId="0" borderId="23" xfId="6" applyNumberFormat="1" applyFont="1" applyBorder="1" applyAlignment="1">
      <alignment horizontal="right" vertical="center" wrapText="1"/>
    </xf>
    <xf numFmtId="4" fontId="9" fillId="0" borderId="3" xfId="6" applyNumberFormat="1" applyFont="1" applyBorder="1" applyAlignment="1">
      <alignment horizontal="right" vertical="center" wrapText="1"/>
    </xf>
    <xf numFmtId="167" fontId="9" fillId="0" borderId="33" xfId="6" applyNumberFormat="1" applyFont="1" applyBorder="1" applyAlignment="1">
      <alignment vertical="center"/>
    </xf>
    <xf numFmtId="0" fontId="9" fillId="0" borderId="47" xfId="6" applyFont="1" applyBorder="1" applyAlignment="1">
      <alignment horizontal="left" vertical="center" wrapText="1"/>
    </xf>
    <xf numFmtId="4" fontId="9" fillId="0" borderId="46" xfId="6" applyNumberFormat="1" applyFont="1" applyBorder="1" applyAlignment="1">
      <alignment horizontal="right" vertical="center" wrapText="1"/>
    </xf>
    <xf numFmtId="165" fontId="10" fillId="0" borderId="46" xfId="6" applyNumberFormat="1" applyFont="1" applyBorder="1" applyAlignment="1">
      <alignment vertical="center"/>
    </xf>
    <xf numFmtId="165" fontId="10" fillId="0" borderId="47" xfId="6" applyNumberFormat="1" applyFont="1" applyBorder="1" applyAlignment="1">
      <alignment vertical="center"/>
    </xf>
    <xf numFmtId="167" fontId="9" fillId="0" borderId="52" xfId="6" applyNumberFormat="1" applyFont="1" applyBorder="1" applyAlignment="1">
      <alignment vertical="center"/>
    </xf>
    <xf numFmtId="0" fontId="9" fillId="0" borderId="6" xfId="6" applyFont="1" applyBorder="1" applyAlignment="1">
      <alignment horizontal="left" vertical="center" wrapText="1"/>
    </xf>
    <xf numFmtId="4" fontId="9" fillId="0" borderId="25" xfId="6" applyNumberFormat="1" applyFont="1" applyBorder="1" applyAlignment="1">
      <alignment horizontal="right" vertical="center" wrapText="1"/>
    </xf>
    <xf numFmtId="4" fontId="9" fillId="0" borderId="23" xfId="6" applyNumberFormat="1" applyFont="1" applyBorder="1" applyAlignment="1">
      <alignment vertical="center"/>
    </xf>
    <xf numFmtId="167" fontId="9" fillId="0" borderId="52" xfId="6" applyNumberFormat="1" applyFont="1" applyBorder="1" applyAlignment="1">
      <alignment horizontal="right" vertical="center"/>
    </xf>
    <xf numFmtId="0" fontId="9" fillId="0" borderId="35" xfId="6" applyFont="1" applyBorder="1" applyAlignment="1">
      <alignment vertical="center" wrapText="1"/>
    </xf>
    <xf numFmtId="4" fontId="9" fillId="0" borderId="30" xfId="6" applyNumberFormat="1" applyFont="1" applyBorder="1" applyAlignment="1">
      <alignment vertical="center"/>
    </xf>
    <xf numFmtId="167" fontId="9" fillId="0" borderId="54" xfId="6" applyNumberFormat="1" applyFont="1" applyBorder="1" applyAlignment="1">
      <alignment vertical="center"/>
    </xf>
    <xf numFmtId="49" fontId="7" fillId="0" borderId="0" xfId="6" applyNumberFormat="1" applyFont="1" applyBorder="1" applyAlignment="1">
      <alignment horizontal="center" vertical="center" wrapText="1"/>
    </xf>
    <xf numFmtId="4" fontId="7" fillId="0" borderId="20" xfId="6" applyNumberFormat="1" applyFont="1" applyBorder="1" applyAlignment="1">
      <alignment horizontal="right" vertical="center" wrapText="1"/>
    </xf>
    <xf numFmtId="165" fontId="10" fillId="0" borderId="36" xfId="6" applyNumberFormat="1" applyFont="1" applyBorder="1" applyAlignment="1">
      <alignment vertical="center"/>
    </xf>
    <xf numFmtId="165" fontId="10" fillId="0" borderId="2" xfId="6" applyNumberFormat="1" applyFont="1" applyBorder="1" applyAlignment="1">
      <alignment vertical="center"/>
    </xf>
    <xf numFmtId="167" fontId="7" fillId="0" borderId="33" xfId="6" applyNumberFormat="1" applyFont="1" applyBorder="1" applyAlignment="1">
      <alignment vertical="center"/>
    </xf>
    <xf numFmtId="4" fontId="9" fillId="0" borderId="3" xfId="6" applyNumberFormat="1" applyFont="1" applyBorder="1" applyAlignment="1">
      <alignment horizontal="right" vertical="center"/>
    </xf>
    <xf numFmtId="165" fontId="11" fillId="0" borderId="51" xfId="6" applyNumberFormat="1" applyFont="1" applyBorder="1" applyAlignment="1">
      <alignment vertical="center"/>
    </xf>
    <xf numFmtId="49" fontId="9" fillId="0" borderId="0" xfId="6" applyNumberFormat="1" applyFont="1" applyBorder="1" applyAlignment="1">
      <alignment horizontal="center" vertical="center" wrapText="1"/>
    </xf>
    <xf numFmtId="4" fontId="9" fillId="0" borderId="25" xfId="6" applyNumberFormat="1" applyFont="1" applyBorder="1" applyAlignment="1">
      <alignment horizontal="right" vertical="center"/>
    </xf>
    <xf numFmtId="4" fontId="9" fillId="0" borderId="51" xfId="6" applyNumberFormat="1" applyFont="1" applyBorder="1" applyAlignment="1">
      <alignment horizontal="right" vertical="center"/>
    </xf>
    <xf numFmtId="49" fontId="9" fillId="0" borderId="16" xfId="6" applyNumberFormat="1" applyFont="1" applyBorder="1" applyAlignment="1">
      <alignment horizontal="center" vertical="center" wrapText="1"/>
    </xf>
    <xf numFmtId="4" fontId="9" fillId="0" borderId="29" xfId="6" applyNumberFormat="1" applyFont="1" applyBorder="1" applyAlignment="1">
      <alignment horizontal="right" vertical="center"/>
    </xf>
    <xf numFmtId="0" fontId="7" fillId="0" borderId="0" xfId="6" applyFont="1" applyBorder="1" applyAlignment="1">
      <alignment horizontal="center" vertical="center" wrapText="1"/>
    </xf>
    <xf numFmtId="4" fontId="7" fillId="0" borderId="25" xfId="6" applyNumberFormat="1" applyFont="1" applyBorder="1" applyAlignment="1">
      <alignment vertical="center"/>
    </xf>
    <xf numFmtId="0" fontId="9" fillId="0" borderId="3" xfId="6" applyFont="1" applyBorder="1" applyAlignment="1">
      <alignment horizontal="right" vertical="center" wrapText="1"/>
    </xf>
    <xf numFmtId="167" fontId="9" fillId="0" borderId="53" xfId="6" applyNumberFormat="1" applyFont="1" applyBorder="1" applyAlignment="1">
      <alignment vertical="center"/>
    </xf>
    <xf numFmtId="165" fontId="10" fillId="0" borderId="38" xfId="6" applyNumberFormat="1" applyFont="1" applyBorder="1" applyAlignment="1">
      <alignment vertical="center"/>
    </xf>
    <xf numFmtId="4" fontId="9" fillId="0" borderId="51" xfId="6" applyNumberFormat="1" applyFont="1" applyBorder="1" applyAlignment="1">
      <alignment horizontal="right" vertical="center" wrapText="1"/>
    </xf>
    <xf numFmtId="4" fontId="9" fillId="0" borderId="0" xfId="6" applyNumberFormat="1" applyFont="1" applyBorder="1" applyAlignment="1">
      <alignment vertical="center"/>
    </xf>
    <xf numFmtId="4" fontId="9" fillId="0" borderId="51" xfId="6" applyNumberFormat="1" applyFont="1" applyBorder="1" applyAlignment="1">
      <alignment vertical="center"/>
    </xf>
    <xf numFmtId="0" fontId="9" fillId="0" borderId="16" xfId="6" applyFont="1" applyBorder="1" applyAlignment="1">
      <alignment vertical="center"/>
    </xf>
    <xf numFmtId="4" fontId="9" fillId="0" borderId="16" xfId="6" applyNumberFormat="1" applyFont="1" applyBorder="1" applyAlignment="1">
      <alignment vertical="center"/>
    </xf>
    <xf numFmtId="0" fontId="7" fillId="0" borderId="20" xfId="6" applyFont="1" applyBorder="1" applyAlignment="1">
      <alignment horizontal="center" vertical="center" wrapText="1"/>
    </xf>
    <xf numFmtId="49" fontId="7" fillId="0" borderId="21" xfId="6" applyNumberFormat="1" applyFont="1" applyBorder="1" applyAlignment="1">
      <alignment horizontal="center" vertical="center" wrapText="1"/>
    </xf>
    <xf numFmtId="49" fontId="9" fillId="0" borderId="47" xfId="6" applyNumberFormat="1" applyFont="1" applyBorder="1" applyAlignment="1">
      <alignment horizontal="center" vertical="center" wrapText="1"/>
    </xf>
    <xf numFmtId="166" fontId="9" fillId="0" borderId="35" xfId="5" applyNumberFormat="1" applyFont="1" applyBorder="1" applyAlignment="1" applyProtection="1">
      <alignment vertical="center" wrapText="1"/>
      <protection hidden="1"/>
    </xf>
    <xf numFmtId="49" fontId="9" fillId="0" borderId="29" xfId="5" applyNumberFormat="1" applyFont="1" applyBorder="1" applyAlignment="1" applyProtection="1">
      <alignment horizontal="center" vertical="center" wrapText="1"/>
      <protection hidden="1"/>
    </xf>
    <xf numFmtId="4" fontId="7" fillId="0" borderId="22" xfId="6" applyNumberFormat="1" applyFont="1" applyBorder="1" applyAlignment="1">
      <alignment horizontal="right" vertical="center" wrapText="1"/>
    </xf>
    <xf numFmtId="4" fontId="9" fillId="0" borderId="26" xfId="6" applyNumberFormat="1" applyFont="1" applyBorder="1" applyAlignment="1">
      <alignment vertical="center"/>
    </xf>
    <xf numFmtId="0" fontId="7" fillId="0" borderId="10" xfId="6" applyFont="1" applyBorder="1" applyAlignment="1">
      <alignment horizontal="center" vertical="center"/>
    </xf>
    <xf numFmtId="49" fontId="7" fillId="0" borderId="42" xfId="6" applyNumberFormat="1" applyFont="1" applyBorder="1" applyAlignment="1">
      <alignment horizontal="center" vertical="center"/>
    </xf>
    <xf numFmtId="0" fontId="9" fillId="0" borderId="25" xfId="6" applyFont="1" applyBorder="1" applyAlignment="1">
      <alignment vertical="center"/>
    </xf>
    <xf numFmtId="0" fontId="9" fillId="0" borderId="25" xfId="6" applyFont="1" applyBorder="1" applyAlignment="1">
      <alignment horizontal="center" vertical="center"/>
    </xf>
    <xf numFmtId="49" fontId="9" fillId="0" borderId="25" xfId="6" applyNumberFormat="1" applyFont="1" applyBorder="1" applyAlignment="1">
      <alignment horizontal="center" vertical="center"/>
    </xf>
    <xf numFmtId="165" fontId="11" fillId="0" borderId="30" xfId="6" applyNumberFormat="1" applyFont="1" applyBorder="1" applyAlignment="1">
      <alignment vertical="center"/>
    </xf>
    <xf numFmtId="165" fontId="11" fillId="0" borderId="35" xfId="6" applyNumberFormat="1" applyFont="1" applyBorder="1" applyAlignment="1">
      <alignment vertical="center"/>
    </xf>
    <xf numFmtId="0" fontId="9" fillId="0" borderId="30" xfId="6" applyFont="1" applyBorder="1" applyAlignment="1">
      <alignment vertical="center"/>
    </xf>
    <xf numFmtId="0" fontId="9" fillId="0" borderId="16" xfId="6" applyFont="1" applyBorder="1" applyAlignment="1">
      <alignment horizontal="center" vertical="center"/>
    </xf>
    <xf numFmtId="49" fontId="9" fillId="0" borderId="29" xfId="6" applyNumberFormat="1" applyFont="1" applyBorder="1" applyAlignment="1">
      <alignment horizontal="center" vertical="center"/>
    </xf>
    <xf numFmtId="4" fontId="9" fillId="0" borderId="31" xfId="6" applyNumberFormat="1" applyFont="1" applyBorder="1" applyAlignment="1">
      <alignment vertical="center"/>
    </xf>
    <xf numFmtId="49" fontId="7" fillId="0" borderId="10" xfId="6" applyNumberFormat="1" applyFont="1" applyBorder="1" applyAlignment="1">
      <alignment horizontal="center" vertical="center" wrapText="1"/>
    </xf>
    <xf numFmtId="4" fontId="7" fillId="0" borderId="42" xfId="6" applyNumberFormat="1" applyFont="1" applyBorder="1" applyAlignment="1">
      <alignment horizontal="right" vertical="center"/>
    </xf>
    <xf numFmtId="165" fontId="10" fillId="0" borderId="18" xfId="6" applyNumberFormat="1" applyFont="1" applyBorder="1" applyAlignment="1">
      <alignment horizontal="right" vertical="center"/>
    </xf>
    <xf numFmtId="165" fontId="10" fillId="0" borderId="5" xfId="6" applyNumberFormat="1" applyFont="1" applyBorder="1" applyAlignment="1">
      <alignment horizontal="right" vertical="center"/>
    </xf>
    <xf numFmtId="49" fontId="9" fillId="0" borderId="6" xfId="6" applyNumberFormat="1" applyFont="1" applyBorder="1" applyAlignment="1">
      <alignment horizontal="center" vertical="center" wrapText="1"/>
    </xf>
    <xf numFmtId="165" fontId="11" fillId="0" borderId="23" xfId="6" applyNumberFormat="1" applyFont="1" applyBorder="1" applyAlignment="1">
      <alignment horizontal="right" vertical="center"/>
    </xf>
    <xf numFmtId="165" fontId="11" fillId="0" borderId="6" xfId="6" applyNumberFormat="1" applyFont="1" applyBorder="1" applyAlignment="1">
      <alignment horizontal="right" vertical="center"/>
    </xf>
    <xf numFmtId="167" fontId="9" fillId="0" borderId="48" xfId="6" applyNumberFormat="1" applyFont="1" applyBorder="1" applyAlignment="1">
      <alignment vertical="center"/>
    </xf>
    <xf numFmtId="4" fontId="9" fillId="0" borderId="26" xfId="6" applyNumberFormat="1" applyFont="1" applyBorder="1" applyAlignment="1">
      <alignment horizontal="right" vertical="center"/>
    </xf>
    <xf numFmtId="165" fontId="11" fillId="0" borderId="18" xfId="6" applyNumberFormat="1" applyFont="1" applyBorder="1" applyAlignment="1">
      <alignment horizontal="right" vertical="center"/>
    </xf>
    <xf numFmtId="165" fontId="11" fillId="0" borderId="5" xfId="6" applyNumberFormat="1" applyFont="1" applyBorder="1" applyAlignment="1">
      <alignment horizontal="right" vertical="center"/>
    </xf>
    <xf numFmtId="49" fontId="9" fillId="0" borderId="11" xfId="6" applyNumberFormat="1" applyFont="1" applyBorder="1" applyAlignment="1">
      <alignment horizontal="center" vertical="center" wrapText="1"/>
    </xf>
    <xf numFmtId="4" fontId="9" fillId="0" borderId="11" xfId="6" applyNumberFormat="1" applyFont="1" applyBorder="1" applyAlignment="1">
      <alignment horizontal="right" vertical="center"/>
    </xf>
    <xf numFmtId="167" fontId="9" fillId="0" borderId="12" xfId="6" applyNumberFormat="1" applyFont="1" applyBorder="1" applyAlignment="1">
      <alignment horizontal="right" vertical="center"/>
    </xf>
    <xf numFmtId="0" fontId="7" fillId="0" borderId="7" xfId="6" applyFont="1" applyBorder="1" applyAlignment="1">
      <alignment vertical="center" wrapText="1"/>
    </xf>
    <xf numFmtId="0" fontId="7" fillId="0" borderId="8" xfId="6" applyFont="1" applyBorder="1" applyAlignment="1">
      <alignment horizontal="center" vertical="center" wrapText="1"/>
    </xf>
    <xf numFmtId="49" fontId="7" fillId="0" borderId="8" xfId="6" applyNumberFormat="1" applyFont="1" applyBorder="1" applyAlignment="1">
      <alignment vertical="center" wrapText="1"/>
    </xf>
    <xf numFmtId="4" fontId="7" fillId="0" borderId="8" xfId="6" applyNumberFormat="1" applyFont="1" applyBorder="1" applyAlignment="1">
      <alignment horizontal="right" vertical="center" wrapText="1"/>
    </xf>
    <xf numFmtId="167" fontId="7" fillId="0" borderId="39" xfId="6" applyNumberFormat="1" applyFont="1" applyBorder="1" applyAlignment="1">
      <alignment vertical="center"/>
    </xf>
    <xf numFmtId="165" fontId="10" fillId="0" borderId="0" xfId="6" applyNumberFormat="1" applyFont="1"/>
    <xf numFmtId="0" fontId="7" fillId="0" borderId="40" xfId="6" applyFont="1" applyBorder="1" applyAlignment="1">
      <alignment vertical="center" wrapText="1"/>
    </xf>
    <xf numFmtId="0" fontId="7" fillId="0" borderId="11" xfId="6" applyFont="1" applyBorder="1" applyAlignment="1">
      <alignment horizontal="center" vertical="center" wrapText="1"/>
    </xf>
    <xf numFmtId="49" fontId="7" fillId="0" borderId="11" xfId="6" applyNumberFormat="1" applyFont="1" applyBorder="1" applyAlignment="1">
      <alignment vertical="center" wrapText="1"/>
    </xf>
    <xf numFmtId="4" fontId="7" fillId="0" borderId="11" xfId="6" applyNumberFormat="1" applyFont="1" applyBorder="1" applyAlignment="1">
      <alignment horizontal="right" vertical="center" wrapText="1"/>
    </xf>
    <xf numFmtId="4" fontId="7" fillId="3" borderId="8" xfId="6" applyNumberFormat="1" applyFont="1" applyFill="1" applyBorder="1" applyAlignment="1">
      <alignment vertical="center"/>
    </xf>
    <xf numFmtId="165" fontId="10" fillId="0" borderId="13" xfId="6" applyNumberFormat="1" applyFont="1" applyBorder="1" applyAlignment="1">
      <alignment vertical="center"/>
    </xf>
    <xf numFmtId="165" fontId="10" fillId="0" borderId="14" xfId="6" applyNumberFormat="1" applyFont="1" applyBorder="1" applyAlignment="1">
      <alignment vertical="center"/>
    </xf>
    <xf numFmtId="165" fontId="10" fillId="0" borderId="16" xfId="6" applyNumberFormat="1" applyFont="1" applyBorder="1" applyAlignment="1">
      <alignment vertical="center"/>
    </xf>
    <xf numFmtId="49" fontId="7" fillId="0" borderId="0" xfId="6" applyNumberFormat="1" applyFont="1" applyBorder="1" applyAlignment="1">
      <alignment vertical="center" wrapText="1"/>
    </xf>
    <xf numFmtId="165" fontId="7" fillId="0" borderId="0" xfId="6" applyNumberFormat="1" applyFont="1" applyBorder="1" applyAlignment="1">
      <alignment horizontal="right" vertical="center" wrapText="1"/>
    </xf>
    <xf numFmtId="165" fontId="10" fillId="0" borderId="18" xfId="6" applyNumberFormat="1" applyFont="1" applyBorder="1"/>
    <xf numFmtId="165" fontId="10" fillId="0" borderId="4" xfId="6" applyNumberFormat="1" applyFont="1" applyBorder="1"/>
    <xf numFmtId="165" fontId="10" fillId="0" borderId="0" xfId="6" applyNumberFormat="1" applyFont="1" applyBorder="1"/>
    <xf numFmtId="167" fontId="10" fillId="0" borderId="32" xfId="6" applyNumberFormat="1" applyFont="1" applyBorder="1"/>
    <xf numFmtId="0" fontId="11" fillId="0" borderId="0" xfId="6" applyFont="1" applyBorder="1" applyAlignment="1">
      <alignment vertical="center" wrapText="1"/>
    </xf>
    <xf numFmtId="0" fontId="10" fillId="0" borderId="0" xfId="6" applyFont="1" applyBorder="1" applyAlignment="1">
      <alignment horizontal="center" vertical="center" wrapText="1"/>
    </xf>
    <xf numFmtId="49" fontId="11" fillId="0" borderId="0" xfId="6" applyNumberFormat="1" applyFont="1" applyBorder="1" applyAlignment="1">
      <alignment vertical="center" wrapText="1"/>
    </xf>
    <xf numFmtId="2" fontId="10" fillId="0" borderId="0" xfId="6" applyNumberFormat="1" applyFont="1" applyBorder="1" applyAlignment="1">
      <alignment horizontal="right" vertical="center" wrapText="1"/>
    </xf>
    <xf numFmtId="2" fontId="11" fillId="0" borderId="0" xfId="6" applyNumberFormat="1" applyFont="1" applyBorder="1"/>
    <xf numFmtId="0" fontId="11" fillId="0" borderId="0" xfId="6" applyFont="1" applyBorder="1"/>
    <xf numFmtId="167" fontId="11" fillId="0" borderId="0" xfId="6" applyNumberFormat="1" applyFont="1"/>
    <xf numFmtId="0" fontId="11" fillId="0" borderId="0" xfId="2" applyFont="1"/>
    <xf numFmtId="165" fontId="11" fillId="0" borderId="0" xfId="2" applyNumberFormat="1" applyFont="1"/>
    <xf numFmtId="167" fontId="11" fillId="0" borderId="0" xfId="2" applyNumberFormat="1" applyFont="1"/>
    <xf numFmtId="167" fontId="13" fillId="0" borderId="0" xfId="6" applyNumberFormat="1" applyFont="1"/>
    <xf numFmtId="0" fontId="13" fillId="0" borderId="0" xfId="3" applyFont="1" applyAlignment="1"/>
    <xf numFmtId="49" fontId="13" fillId="0" borderId="0" xfId="3" applyNumberFormat="1" applyFont="1" applyAlignment="1"/>
    <xf numFmtId="0" fontId="9" fillId="0" borderId="0" xfId="4" applyFont="1" applyBorder="1" applyAlignment="1">
      <alignment horizontal="right"/>
    </xf>
    <xf numFmtId="0" fontId="13" fillId="0" borderId="0" xfId="3" applyFont="1" applyBorder="1"/>
    <xf numFmtId="0" fontId="13" fillId="0" borderId="0" xfId="3" applyFont="1"/>
    <xf numFmtId="0" fontId="9" fillId="0" borderId="0" xfId="3" applyFont="1" applyBorder="1" applyAlignment="1">
      <alignment horizontal="left" wrapText="1"/>
    </xf>
    <xf numFmtId="0" fontId="9" fillId="0" borderId="0" xfId="3" applyFont="1" applyAlignment="1">
      <alignment horizontal="left" vertical="center" wrapText="1"/>
    </xf>
    <xf numFmtId="0" fontId="19" fillId="0" borderId="0" xfId="4" applyFont="1" applyAlignment="1">
      <alignment horizontal="center"/>
    </xf>
    <xf numFmtId="0" fontId="19" fillId="0" borderId="0" xfId="3" applyFont="1" applyBorder="1" applyAlignment="1">
      <alignment horizontal="center" vertical="center" wrapText="1"/>
    </xf>
    <xf numFmtId="0" fontId="20" fillId="0" borderId="0" xfId="3" applyFont="1" applyBorder="1" applyAlignment="1"/>
    <xf numFmtId="49" fontId="13" fillId="0" borderId="0" xfId="3" applyNumberFormat="1" applyFont="1" applyBorder="1" applyAlignment="1">
      <alignment horizontal="left"/>
    </xf>
    <xf numFmtId="0" fontId="13" fillId="0" borderId="0" xfId="3" applyFont="1" applyBorder="1" applyAlignment="1"/>
    <xf numFmtId="49" fontId="13" fillId="0" borderId="0" xfId="3" applyNumberFormat="1" applyFont="1" applyBorder="1"/>
    <xf numFmtId="0" fontId="8" fillId="0" borderId="0" xfId="3" applyFont="1" applyAlignment="1">
      <alignment horizontal="right"/>
    </xf>
    <xf numFmtId="0" fontId="7" fillId="0" borderId="3" xfId="3" applyFont="1" applyBorder="1" applyAlignment="1">
      <alignment horizontal="center" vertical="center" wrapText="1"/>
    </xf>
    <xf numFmtId="0" fontId="7" fillId="0" borderId="43" xfId="3" applyFont="1" applyBorder="1" applyAlignment="1">
      <alignment horizontal="center" vertical="center" wrapText="1"/>
    </xf>
    <xf numFmtId="0" fontId="20" fillId="0" borderId="44" xfId="3" applyFont="1" applyBorder="1" applyAlignment="1">
      <alignment horizontal="center" vertical="center" wrapText="1"/>
    </xf>
    <xf numFmtId="49" fontId="20" fillId="0" borderId="1" xfId="3" applyNumberFormat="1" applyFont="1" applyBorder="1" applyAlignment="1">
      <alignment horizontal="center"/>
    </xf>
    <xf numFmtId="0" fontId="20" fillId="0" borderId="1" xfId="3" applyFont="1" applyBorder="1" applyAlignment="1">
      <alignment horizontal="center"/>
    </xf>
    <xf numFmtId="3" fontId="20" fillId="0" borderId="3" xfId="3" applyNumberFormat="1" applyFont="1" applyBorder="1" applyAlignment="1">
      <alignment horizontal="center" vertical="center"/>
    </xf>
    <xf numFmtId="3" fontId="20" fillId="0" borderId="43" xfId="3" applyNumberFormat="1" applyFont="1" applyBorder="1" applyAlignment="1">
      <alignment horizontal="center"/>
    </xf>
    <xf numFmtId="0" fontId="7" fillId="0" borderId="45" xfId="3" applyFont="1" applyBorder="1" applyAlignment="1">
      <alignment horizontal="left" vertical="center" wrapText="1"/>
    </xf>
    <xf numFmtId="49" fontId="7" fillId="0" borderId="3" xfId="3" applyNumberFormat="1" applyFont="1" applyBorder="1" applyAlignment="1">
      <alignment horizontal="center"/>
    </xf>
    <xf numFmtId="0" fontId="7" fillId="0" borderId="36" xfId="3" applyFont="1" applyBorder="1" applyAlignment="1">
      <alignment horizontal="center"/>
    </xf>
    <xf numFmtId="4" fontId="7" fillId="0" borderId="3" xfId="3" applyNumberFormat="1" applyFont="1" applyBorder="1" applyAlignment="1">
      <alignment horizontal="right"/>
    </xf>
    <xf numFmtId="4" fontId="7" fillId="0" borderId="43" xfId="3" applyNumberFormat="1" applyFont="1" applyBorder="1" applyAlignment="1">
      <alignment horizontal="right"/>
    </xf>
    <xf numFmtId="0" fontId="11" fillId="0" borderId="0" xfId="3" applyFont="1" applyBorder="1"/>
    <xf numFmtId="0" fontId="9" fillId="0" borderId="45" xfId="3" applyFont="1" applyBorder="1" applyAlignment="1">
      <alignment horizontal="left" vertical="center" wrapText="1"/>
    </xf>
    <xf numFmtId="49" fontId="9" fillId="0" borderId="3" xfId="3" applyNumberFormat="1" applyFont="1" applyBorder="1" applyAlignment="1">
      <alignment horizontal="center"/>
    </xf>
    <xf numFmtId="0" fontId="9" fillId="0" borderId="36" xfId="3" applyFont="1" applyBorder="1" applyAlignment="1">
      <alignment horizontal="center"/>
    </xf>
    <xf numFmtId="4" fontId="9" fillId="0" borderId="3" xfId="3" applyNumberFormat="1" applyFont="1" applyBorder="1" applyAlignment="1">
      <alignment horizontal="right"/>
    </xf>
    <xf numFmtId="4" fontId="9" fillId="0" borderId="43" xfId="3" applyNumberFormat="1" applyFont="1" applyBorder="1" applyAlignment="1">
      <alignment horizontal="right"/>
    </xf>
    <xf numFmtId="4" fontId="9" fillId="3" borderId="3" xfId="3" applyNumberFormat="1" applyFont="1" applyFill="1" applyBorder="1" applyAlignment="1">
      <alignment horizontal="right"/>
    </xf>
    <xf numFmtId="0" fontId="9" fillId="0" borderId="40" xfId="3" applyFont="1" applyBorder="1" applyAlignment="1">
      <alignment horizontal="left" vertical="center" wrapText="1"/>
    </xf>
    <xf numFmtId="49" fontId="9" fillId="0" borderId="11" xfId="3" applyNumberFormat="1" applyFont="1" applyBorder="1" applyAlignment="1">
      <alignment horizontal="center"/>
    </xf>
    <xf numFmtId="0" fontId="9" fillId="0" borderId="11" xfId="3" applyFont="1" applyBorder="1" applyAlignment="1">
      <alignment horizontal="center"/>
    </xf>
    <xf numFmtId="4" fontId="9" fillId="0" borderId="11" xfId="3" applyNumberFormat="1" applyFont="1" applyBorder="1" applyAlignment="1">
      <alignment horizontal="right"/>
    </xf>
    <xf numFmtId="4" fontId="9" fillId="0" borderId="12" xfId="3" applyNumberFormat="1" applyFont="1" applyBorder="1" applyAlignment="1">
      <alignment horizontal="right"/>
    </xf>
    <xf numFmtId="0" fontId="20" fillId="0" borderId="0" xfId="3" applyFont="1" applyBorder="1" applyAlignment="1">
      <alignment horizontal="left" vertical="center"/>
    </xf>
    <xf numFmtId="0" fontId="20" fillId="0" borderId="0" xfId="3" applyFont="1" applyBorder="1" applyAlignment="1">
      <alignment horizontal="center"/>
    </xf>
    <xf numFmtId="1" fontId="20" fillId="0" borderId="0" xfId="3" applyNumberFormat="1" applyFont="1" applyBorder="1" applyAlignment="1">
      <alignment horizontal="center" vertical="center"/>
    </xf>
    <xf numFmtId="49" fontId="20" fillId="0" borderId="0" xfId="3" applyNumberFormat="1" applyFont="1" applyBorder="1" applyAlignment="1">
      <alignment horizontal="right"/>
    </xf>
    <xf numFmtId="0" fontId="20" fillId="0" borderId="0" xfId="3" applyFont="1" applyBorder="1" applyAlignment="1">
      <alignment horizontal="left"/>
    </xf>
    <xf numFmtId="49" fontId="20" fillId="0" borderId="0" xfId="3" applyNumberFormat="1" applyFont="1" applyBorder="1" applyAlignment="1">
      <alignment horizontal="left"/>
    </xf>
    <xf numFmtId="0" fontId="20" fillId="0" borderId="0" xfId="3" applyFont="1" applyAlignment="1">
      <alignment horizontal="left"/>
    </xf>
    <xf numFmtId="49" fontId="20" fillId="0" borderId="0" xfId="3" applyNumberFormat="1" applyFont="1"/>
    <xf numFmtId="0" fontId="20" fillId="0" borderId="0" xfId="3" applyFont="1" applyBorder="1"/>
    <xf numFmtId="164" fontId="8" fillId="0" borderId="74" xfId="0" applyNumberFormat="1" applyFont="1" applyBorder="1" applyAlignment="1">
      <alignment horizontal="left" vertical="center" wrapText="1"/>
    </xf>
    <xf numFmtId="164" fontId="7" fillId="0" borderId="74" xfId="0" applyNumberFormat="1" applyFont="1" applyBorder="1" applyAlignment="1">
      <alignment horizontal="right" vertical="center" wrapText="1"/>
    </xf>
    <xf numFmtId="164" fontId="7" fillId="0" borderId="75" xfId="0" applyNumberFormat="1" applyFont="1" applyBorder="1" applyAlignment="1">
      <alignment horizontal="right" vertical="center" wrapText="1"/>
    </xf>
    <xf numFmtId="0" fontId="6" fillId="0" borderId="0" xfId="0" applyFont="1" applyBorder="1" applyAlignment="1">
      <alignment wrapText="1"/>
    </xf>
    <xf numFmtId="0" fontId="13" fillId="0" borderId="0" xfId="0" applyFont="1" applyBorder="1" applyAlignment="1">
      <alignment wrapText="1"/>
    </xf>
    <xf numFmtId="167" fontId="7" fillId="0" borderId="74" xfId="0" applyNumberFormat="1" applyFont="1" applyBorder="1" applyAlignment="1">
      <alignment vertical="center"/>
    </xf>
    <xf numFmtId="167" fontId="9" fillId="3" borderId="69" xfId="0" applyNumberFormat="1" applyFont="1" applyFill="1" applyBorder="1" applyAlignment="1">
      <alignment vertical="center"/>
    </xf>
    <xf numFmtId="167" fontId="7" fillId="3" borderId="60" xfId="0" applyNumberFormat="1" applyFont="1" applyFill="1" applyBorder="1" applyAlignment="1">
      <alignment horizontal="right" vertical="center"/>
    </xf>
    <xf numFmtId="167" fontId="9" fillId="3" borderId="59" xfId="0" applyNumberFormat="1" applyFont="1" applyFill="1" applyBorder="1" applyAlignment="1">
      <alignment horizontal="right" vertical="center"/>
    </xf>
    <xf numFmtId="167" fontId="9" fillId="3" borderId="74" xfId="0" applyNumberFormat="1" applyFont="1" applyFill="1" applyBorder="1" applyAlignment="1">
      <alignment horizontal="right" vertical="center"/>
    </xf>
    <xf numFmtId="164" fontId="8" fillId="3" borderId="83" xfId="0" applyNumberFormat="1" applyFont="1" applyFill="1" applyBorder="1" applyAlignment="1">
      <alignment horizontal="left" wrapText="1"/>
    </xf>
    <xf numFmtId="49" fontId="18" fillId="3" borderId="82" xfId="0" applyNumberFormat="1" applyFont="1" applyFill="1" applyBorder="1" applyAlignment="1">
      <alignment horizontal="center" vertical="center" wrapText="1"/>
    </xf>
    <xf numFmtId="164" fontId="13" fillId="3" borderId="83" xfId="0" applyNumberFormat="1" applyFont="1" applyFill="1" applyBorder="1" applyAlignment="1">
      <alignment horizontal="left" wrapText="1"/>
    </xf>
    <xf numFmtId="49" fontId="17" fillId="3" borderId="84" xfId="0" applyNumberFormat="1" applyFont="1" applyFill="1" applyBorder="1" applyAlignment="1">
      <alignment horizontal="center" vertical="center" wrapText="1"/>
    </xf>
    <xf numFmtId="164" fontId="8" fillId="3" borderId="83" xfId="0" applyNumberFormat="1" applyFont="1" applyFill="1" applyBorder="1" applyAlignment="1">
      <alignment horizontal="left" vertical="center" wrapText="1"/>
    </xf>
    <xf numFmtId="49" fontId="12" fillId="3" borderId="82" xfId="0" applyNumberFormat="1" applyFont="1" applyFill="1" applyBorder="1" applyAlignment="1">
      <alignment horizontal="center" vertical="center" wrapText="1"/>
    </xf>
    <xf numFmtId="164" fontId="13" fillId="3" borderId="83" xfId="0" applyNumberFormat="1" applyFont="1" applyFill="1" applyBorder="1" applyAlignment="1">
      <alignment horizontal="left" vertical="center" wrapText="1"/>
    </xf>
    <xf numFmtId="49" fontId="6" fillId="3" borderId="84" xfId="0" applyNumberFormat="1" applyFont="1" applyFill="1" applyBorder="1" applyAlignment="1">
      <alignment horizontal="center" vertical="center" wrapText="1"/>
    </xf>
    <xf numFmtId="164" fontId="12" fillId="0" borderId="72" xfId="0" applyNumberFormat="1" applyFont="1" applyBorder="1" applyAlignment="1">
      <alignment horizontal="center" vertical="center" wrapText="1"/>
    </xf>
    <xf numFmtId="0" fontId="6" fillId="0" borderId="85" xfId="0" applyFont="1" applyBorder="1" applyAlignment="1">
      <alignment horizontal="center" vertical="center"/>
    </xf>
    <xf numFmtId="0" fontId="6" fillId="0" borderId="0" xfId="0" applyFont="1" applyBorder="1" applyAlignment="1">
      <alignment horizontal="center"/>
    </xf>
    <xf numFmtId="0" fontId="8" fillId="0" borderId="0" xfId="0" applyFont="1" applyBorder="1" applyAlignment="1" applyProtection="1">
      <alignment horizontal="center" wrapText="1"/>
      <protection locked="0"/>
    </xf>
    <xf numFmtId="0" fontId="9" fillId="0" borderId="0" xfId="0" applyFont="1" applyBorder="1" applyAlignment="1">
      <alignment horizontal="center" wrapText="1"/>
    </xf>
    <xf numFmtId="0" fontId="12" fillId="0" borderId="32" xfId="1" applyFont="1" applyBorder="1" applyAlignment="1">
      <alignment horizontal="center" vertical="top" wrapText="1"/>
    </xf>
    <xf numFmtId="0" fontId="12" fillId="0" borderId="37" xfId="1" applyFont="1" applyBorder="1" applyAlignment="1">
      <alignment horizontal="center" vertical="top" wrapText="1"/>
    </xf>
    <xf numFmtId="0" fontId="12" fillId="0" borderId="66" xfId="1" applyFont="1" applyBorder="1" applyAlignment="1">
      <alignment horizontal="center" vertical="center" wrapText="1" readingOrder="1"/>
    </xf>
    <xf numFmtId="0" fontId="12" fillId="0" borderId="67" xfId="1" applyFont="1" applyBorder="1" applyAlignment="1">
      <alignment horizontal="center" vertical="center" wrapText="1" readingOrder="1"/>
    </xf>
    <xf numFmtId="0" fontId="12" fillId="0" borderId="65" xfId="1" applyFont="1" applyBorder="1" applyAlignment="1">
      <alignment horizontal="center" vertical="center" wrapText="1" readingOrder="1"/>
    </xf>
    <xf numFmtId="0" fontId="12" fillId="0" borderId="15" xfId="1" applyFont="1" applyBorder="1" applyAlignment="1">
      <alignment horizontal="center" vertical="center" wrapText="1" readingOrder="1"/>
    </xf>
    <xf numFmtId="0" fontId="10" fillId="0" borderId="0" xfId="0" applyFont="1" applyAlignment="1">
      <alignment horizontal="center" wrapText="1"/>
    </xf>
    <xf numFmtId="0" fontId="10" fillId="0" borderId="32" xfId="6" applyFont="1" applyBorder="1" applyAlignment="1">
      <alignment horizontal="center" vertical="center" wrapText="1"/>
    </xf>
    <xf numFmtId="0" fontId="10" fillId="0" borderId="37" xfId="6" applyFont="1" applyBorder="1" applyAlignment="1">
      <alignment horizontal="center" vertical="center" wrapText="1"/>
    </xf>
    <xf numFmtId="0" fontId="7" fillId="0" borderId="0" xfId="6" applyFont="1" applyBorder="1" applyAlignment="1">
      <alignment horizontal="center" vertical="center" wrapText="1"/>
    </xf>
    <xf numFmtId="0" fontId="9" fillId="0" borderId="0" xfId="6" applyFont="1" applyBorder="1" applyAlignment="1">
      <alignment horizontal="center" vertical="center" wrapText="1"/>
    </xf>
    <xf numFmtId="0" fontId="8" fillId="0" borderId="7" xfId="6" applyFont="1" applyBorder="1" applyAlignment="1">
      <alignment horizontal="center" vertical="center" wrapText="1"/>
    </xf>
    <xf numFmtId="0" fontId="7" fillId="0" borderId="8" xfId="6" applyFont="1" applyBorder="1" applyAlignment="1">
      <alignment horizontal="center" vertical="center" wrapText="1"/>
    </xf>
    <xf numFmtId="49" fontId="7" fillId="0" borderId="8" xfId="6" applyNumberFormat="1" applyFont="1" applyBorder="1" applyAlignment="1">
      <alignment horizontal="center" vertical="center" textRotation="90" wrapText="1"/>
    </xf>
    <xf numFmtId="0" fontId="8" fillId="0" borderId="34" xfId="7" applyFont="1" applyBorder="1" applyAlignment="1">
      <alignment horizontal="center" vertical="center" wrapText="1"/>
    </xf>
    <xf numFmtId="0" fontId="8" fillId="0" borderId="32" xfId="7" applyFont="1" applyBorder="1" applyAlignment="1">
      <alignment horizontal="center" vertical="center" wrapText="1"/>
    </xf>
    <xf numFmtId="0" fontId="8" fillId="0" borderId="37" xfId="7" applyFont="1" applyBorder="1" applyAlignment="1">
      <alignment horizontal="center" vertical="center" wrapText="1"/>
    </xf>
    <xf numFmtId="0" fontId="13" fillId="0" borderId="0" xfId="3" applyFont="1" applyBorder="1" applyAlignment="1"/>
    <xf numFmtId="0" fontId="7" fillId="0" borderId="0" xfId="4" applyFont="1" applyBorder="1" applyAlignment="1">
      <alignment horizontal="center"/>
    </xf>
    <xf numFmtId="0" fontId="10" fillId="0" borderId="0" xfId="3" applyFont="1" applyBorder="1" applyAlignment="1">
      <alignment horizontal="center" vertical="center" wrapText="1"/>
    </xf>
    <xf numFmtId="0" fontId="7" fillId="0" borderId="41" xfId="3" applyFont="1" applyBorder="1" applyAlignment="1">
      <alignment horizontal="center" vertical="center"/>
    </xf>
    <xf numFmtId="0" fontId="9" fillId="0" borderId="42" xfId="3" applyFont="1" applyBorder="1" applyAlignment="1">
      <alignment horizontal="center" vertical="center" wrapText="1"/>
    </xf>
    <xf numFmtId="0" fontId="7" fillId="0" borderId="42" xfId="3" applyFont="1" applyBorder="1" applyAlignment="1">
      <alignment horizontal="center" vertical="center" wrapText="1"/>
    </xf>
    <xf numFmtId="49" fontId="7" fillId="0" borderId="9" xfId="3" applyNumberFormat="1" applyFont="1" applyBorder="1" applyAlignment="1">
      <alignment horizontal="center" vertical="center" wrapText="1"/>
    </xf>
  </cellXfs>
  <cellStyles count="8">
    <cellStyle name="Normal" xfId="1"/>
    <cellStyle name="Обычный" xfId="0" builtinId="0"/>
    <cellStyle name="Обычный 2" xfId="2"/>
    <cellStyle name="Обычный 3" xfId="3"/>
    <cellStyle name="Обычный_42801 - Доходы бюджета" xfId="4"/>
    <cellStyle name="Обычный_Tmp3" xfId="5"/>
    <cellStyle name="Обычный_Прил№5 (вед.2006)2007 3" xfId="6"/>
    <cellStyle name="Обычный_приложение"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238"/>
  <sheetViews>
    <sheetView tabSelected="1" view="pageBreakPreview" zoomScale="91" zoomScaleNormal="100" zoomScaleSheetLayoutView="91" workbookViewId="0">
      <pane ySplit="1" topLeftCell="A2" activePane="bottomLeft" state="frozen"/>
      <selection pane="bottomLeft" activeCell="E3" sqref="E3:F3"/>
    </sheetView>
  </sheetViews>
  <sheetFormatPr defaultColWidth="9.140625" defaultRowHeight="15"/>
  <cols>
    <col min="1" max="1" width="1" style="1" customWidth="1"/>
    <col min="2" max="2" width="48.85546875" style="1" customWidth="1"/>
    <col min="3" max="3" width="26.28515625" style="1" customWidth="1"/>
    <col min="4" max="4" width="19.5703125" style="1" customWidth="1"/>
    <col min="5" max="5" width="18.140625" style="1" customWidth="1"/>
    <col min="6" max="6" width="14.85546875" style="2" customWidth="1"/>
    <col min="7" max="7" width="4.140625" style="1" hidden="1" customWidth="1"/>
    <col min="8" max="8" width="3" style="1" customWidth="1"/>
    <col min="9" max="1025" width="8.7109375" style="1" customWidth="1"/>
    <col min="1026" max="16384" width="9.140625" style="1"/>
  </cols>
  <sheetData>
    <row r="1" spans="2:7" ht="2.25" customHeight="1"/>
    <row r="2" spans="2:7" ht="18.75" customHeight="1">
      <c r="D2" s="3"/>
      <c r="E2" s="414" t="s">
        <v>0</v>
      </c>
      <c r="F2" s="414"/>
    </row>
    <row r="3" spans="2:7" ht="105" customHeight="1">
      <c r="B3" s="413"/>
      <c r="C3" s="413"/>
      <c r="D3" s="4"/>
      <c r="E3" s="415" t="s">
        <v>559</v>
      </c>
      <c r="F3" s="415"/>
    </row>
    <row r="4" spans="2:7" ht="18.75">
      <c r="B4" s="422" t="s">
        <v>1</v>
      </c>
      <c r="C4" s="422"/>
      <c r="D4" s="422"/>
      <c r="E4" s="422"/>
      <c r="F4" s="422"/>
    </row>
    <row r="5" spans="2:7" ht="18.75">
      <c r="C5" s="5"/>
      <c r="D5" s="5"/>
      <c r="E5" s="5"/>
    </row>
    <row r="6" spans="2:7" ht="21" customHeight="1" thickBot="1">
      <c r="E6" s="6"/>
      <c r="F6" s="7" t="s">
        <v>2</v>
      </c>
    </row>
    <row r="7" spans="2:7" s="8" customFormat="1" ht="30.75" customHeight="1" thickBot="1">
      <c r="B7" s="420" t="s">
        <v>4</v>
      </c>
      <c r="C7" s="418" t="s">
        <v>5</v>
      </c>
      <c r="D7" s="416" t="s">
        <v>3</v>
      </c>
      <c r="E7" s="416"/>
      <c r="F7" s="417"/>
    </row>
    <row r="8" spans="2:7" s="8" customFormat="1" ht="54" customHeight="1" thickBot="1">
      <c r="B8" s="421"/>
      <c r="C8" s="419"/>
      <c r="D8" s="9" t="s">
        <v>516</v>
      </c>
      <c r="E8" s="10" t="s">
        <v>545</v>
      </c>
      <c r="F8" s="11" t="s">
        <v>275</v>
      </c>
    </row>
    <row r="9" spans="2:7" s="8" customFormat="1" ht="11.85" customHeight="1">
      <c r="B9" s="12" t="s">
        <v>6</v>
      </c>
      <c r="C9" s="13">
        <v>2</v>
      </c>
      <c r="D9" s="14">
        <v>3</v>
      </c>
      <c r="E9" s="13">
        <v>4</v>
      </c>
      <c r="F9" s="15">
        <v>5</v>
      </c>
      <c r="G9" s="16"/>
    </row>
    <row r="10" spans="2:7" s="23" customFormat="1" ht="25.5">
      <c r="B10" s="17" t="s">
        <v>7</v>
      </c>
      <c r="C10" s="18" t="s">
        <v>8</v>
      </c>
      <c r="D10" s="19">
        <f>D11+D155</f>
        <v>1276468173.1500001</v>
      </c>
      <c r="E10" s="20">
        <f>E11+E155</f>
        <v>808883962.09000003</v>
      </c>
      <c r="F10" s="21">
        <f>E10/D10</f>
        <v>0.63368909550943153</v>
      </c>
      <c r="G10" s="22"/>
    </row>
    <row r="11" spans="2:7" s="23" customFormat="1" ht="28.5">
      <c r="B11" s="17" t="s">
        <v>9</v>
      </c>
      <c r="C11" s="18" t="s">
        <v>281</v>
      </c>
      <c r="D11" s="19">
        <f>D12+D21+D27+D44+D47+D52+D58+D82+D89+D96+D108+D150</f>
        <v>606449780.63</v>
      </c>
      <c r="E11" s="20">
        <f>E12+E21+E27+E44+E47+E52+E58+E82+E89+E96+E108+E150</f>
        <v>377166381.54000008</v>
      </c>
      <c r="F11" s="24">
        <f>E11/D11</f>
        <v>0.62192516773307627</v>
      </c>
      <c r="G11" s="22"/>
    </row>
    <row r="12" spans="2:7" s="23" customFormat="1" ht="28.5">
      <c r="B12" s="17" t="s">
        <v>10</v>
      </c>
      <c r="C12" s="18" t="s">
        <v>282</v>
      </c>
      <c r="D12" s="19">
        <f>D13</f>
        <v>124723000</v>
      </c>
      <c r="E12" s="20">
        <f>E13</f>
        <v>91809941.590000004</v>
      </c>
      <c r="F12" s="24">
        <f>F13</f>
        <v>0.73611075415119909</v>
      </c>
      <c r="G12" s="22"/>
    </row>
    <row r="13" spans="2:7" s="23" customFormat="1" ht="30">
      <c r="B13" s="25" t="s">
        <v>11</v>
      </c>
      <c r="C13" s="26" t="s">
        <v>283</v>
      </c>
      <c r="D13" s="27">
        <f>D14+D15+D16+D17+D18+D19+D20</f>
        <v>124723000</v>
      </c>
      <c r="E13" s="28">
        <f>E14+E15+E16+E17+E18+E19+E20</f>
        <v>91809941.590000004</v>
      </c>
      <c r="F13" s="29">
        <f t="shared" ref="F13:F20" si="0">E13/D13</f>
        <v>0.73611075415119909</v>
      </c>
      <c r="G13" s="22"/>
    </row>
    <row r="14" spans="2:7" s="23" customFormat="1" ht="63.75">
      <c r="B14" s="25" t="s">
        <v>12</v>
      </c>
      <c r="C14" s="26" t="s">
        <v>280</v>
      </c>
      <c r="D14" s="27">
        <v>79867000</v>
      </c>
      <c r="E14" s="28">
        <v>62353208.439999998</v>
      </c>
      <c r="F14" s="29">
        <f t="shared" si="0"/>
        <v>0.78071304093054705</v>
      </c>
      <c r="G14" s="22"/>
    </row>
    <row r="15" spans="2:7" s="23" customFormat="1" ht="102">
      <c r="B15" s="25" t="s">
        <v>13</v>
      </c>
      <c r="C15" s="26" t="s">
        <v>284</v>
      </c>
      <c r="D15" s="27">
        <v>500000</v>
      </c>
      <c r="E15" s="28">
        <v>132158.15</v>
      </c>
      <c r="F15" s="30">
        <f t="shared" si="0"/>
        <v>0.2643163</v>
      </c>
      <c r="G15" s="22"/>
    </row>
    <row r="16" spans="2:7" s="23" customFormat="1" ht="38.25">
      <c r="B16" s="25" t="s">
        <v>14</v>
      </c>
      <c r="C16" s="26" t="s">
        <v>285</v>
      </c>
      <c r="D16" s="27">
        <v>1856000</v>
      </c>
      <c r="E16" s="28">
        <v>2207029.77</v>
      </c>
      <c r="F16" s="31">
        <f t="shared" si="0"/>
        <v>1.1891324191810344</v>
      </c>
      <c r="G16" s="22"/>
    </row>
    <row r="17" spans="2:7" s="23" customFormat="1" ht="89.25">
      <c r="B17" s="25" t="s">
        <v>15</v>
      </c>
      <c r="C17" s="26" t="s">
        <v>286</v>
      </c>
      <c r="D17" s="27">
        <v>35500000</v>
      </c>
      <c r="E17" s="28">
        <v>24675267.600000001</v>
      </c>
      <c r="F17" s="29">
        <f t="shared" si="0"/>
        <v>0.69507796056338034</v>
      </c>
      <c r="G17" s="22"/>
    </row>
    <row r="18" spans="2:7" s="23" customFormat="1" ht="51">
      <c r="B18" s="25" t="s">
        <v>16</v>
      </c>
      <c r="C18" s="26" t="s">
        <v>477</v>
      </c>
      <c r="D18" s="27">
        <v>1000000</v>
      </c>
      <c r="E18" s="28">
        <v>141510.14000000001</v>
      </c>
      <c r="F18" s="32">
        <f t="shared" si="0"/>
        <v>0.14151014000000001</v>
      </c>
      <c r="G18" s="22"/>
    </row>
    <row r="19" spans="2:7" s="23" customFormat="1" ht="51">
      <c r="B19" s="33" t="s">
        <v>514</v>
      </c>
      <c r="C19" s="34" t="s">
        <v>515</v>
      </c>
      <c r="D19" s="35">
        <v>4000000</v>
      </c>
      <c r="E19" s="36">
        <v>1547160.88</v>
      </c>
      <c r="F19" s="32">
        <f t="shared" si="0"/>
        <v>0.38679021999999996</v>
      </c>
      <c r="G19" s="22"/>
    </row>
    <row r="20" spans="2:7" s="23" customFormat="1" ht="63.75">
      <c r="B20" s="33" t="s">
        <v>536</v>
      </c>
      <c r="C20" s="412" t="s">
        <v>537</v>
      </c>
      <c r="D20" s="35">
        <v>2000000</v>
      </c>
      <c r="E20" s="36">
        <v>753606.61</v>
      </c>
      <c r="F20" s="32">
        <f t="shared" si="0"/>
        <v>0.37680330499999998</v>
      </c>
      <c r="G20" s="22"/>
    </row>
    <row r="21" spans="2:7" s="23" customFormat="1" ht="38.25">
      <c r="B21" s="17" t="s">
        <v>17</v>
      </c>
      <c r="C21" s="18" t="s">
        <v>287</v>
      </c>
      <c r="D21" s="19">
        <f>D22</f>
        <v>123187780.63</v>
      </c>
      <c r="E21" s="20">
        <f>E22</f>
        <v>88085207.590000018</v>
      </c>
      <c r="F21" s="37">
        <f>F22</f>
        <v>0.71504825510711878</v>
      </c>
      <c r="G21" s="22"/>
    </row>
    <row r="22" spans="2:7" s="23" customFormat="1" ht="28.5" customHeight="1">
      <c r="B22" s="17" t="s">
        <v>18</v>
      </c>
      <c r="C22" s="18" t="s">
        <v>288</v>
      </c>
      <c r="D22" s="19">
        <f>D23+D24+D25+D26</f>
        <v>123187780.63</v>
      </c>
      <c r="E22" s="20">
        <f>E23+E24+E25+E26</f>
        <v>88085207.590000018</v>
      </c>
      <c r="F22" s="37">
        <f t="shared" ref="F22:F30" si="1">E22/D22</f>
        <v>0.71504825510711878</v>
      </c>
      <c r="G22" s="22"/>
    </row>
    <row r="23" spans="2:7" s="23" customFormat="1" ht="62.25" customHeight="1">
      <c r="B23" s="25" t="s">
        <v>19</v>
      </c>
      <c r="C23" s="26" t="s">
        <v>289</v>
      </c>
      <c r="D23" s="27">
        <v>64247547.799999997</v>
      </c>
      <c r="E23" s="28">
        <v>45707638.200000003</v>
      </c>
      <c r="F23" s="38">
        <f t="shared" si="1"/>
        <v>0.71143008200540236</v>
      </c>
      <c r="G23" s="22"/>
    </row>
    <row r="24" spans="2:7" s="23" customFormat="1" ht="75" customHeight="1">
      <c r="B24" s="25" t="s">
        <v>20</v>
      </c>
      <c r="C24" s="26" t="s">
        <v>290</v>
      </c>
      <c r="D24" s="27">
        <v>306119.5</v>
      </c>
      <c r="E24" s="28">
        <v>261205.52</v>
      </c>
      <c r="F24" s="30">
        <f t="shared" si="1"/>
        <v>0.85327958526000469</v>
      </c>
      <c r="G24" s="22"/>
    </row>
    <row r="25" spans="2:7" s="23" customFormat="1" ht="61.5" customHeight="1">
      <c r="B25" s="25" t="s">
        <v>21</v>
      </c>
      <c r="C25" s="26" t="s">
        <v>291</v>
      </c>
      <c r="D25" s="27">
        <v>66617493.93</v>
      </c>
      <c r="E25" s="28">
        <v>48016174.170000002</v>
      </c>
      <c r="F25" s="29">
        <f t="shared" si="1"/>
        <v>0.72077424918526956</v>
      </c>
      <c r="G25" s="22"/>
    </row>
    <row r="26" spans="2:7" s="23" customFormat="1" ht="75.75" customHeight="1">
      <c r="B26" s="25" t="s">
        <v>22</v>
      </c>
      <c r="C26" s="26" t="s">
        <v>292</v>
      </c>
      <c r="D26" s="27">
        <v>-7983380.5999999996</v>
      </c>
      <c r="E26" s="28">
        <v>-5899810.2999999998</v>
      </c>
      <c r="F26" s="30">
        <f t="shared" si="1"/>
        <v>0.73901152852464536</v>
      </c>
      <c r="G26" s="22"/>
    </row>
    <row r="27" spans="2:7" s="23" customFormat="1" ht="28.5">
      <c r="B27" s="17" t="s">
        <v>23</v>
      </c>
      <c r="C27" s="18" t="s">
        <v>293</v>
      </c>
      <c r="D27" s="19">
        <f>D28+D36+D39+D41+D43</f>
        <v>155105000</v>
      </c>
      <c r="E27" s="20">
        <f>E28+E36+E39+E41</f>
        <v>101655910.05000001</v>
      </c>
      <c r="F27" s="21">
        <f t="shared" si="1"/>
        <v>0.65540059991618593</v>
      </c>
      <c r="G27" s="22"/>
    </row>
    <row r="28" spans="2:7" s="23" customFormat="1" ht="28.5">
      <c r="B28" s="17" t="s">
        <v>24</v>
      </c>
      <c r="C28" s="18" t="s">
        <v>294</v>
      </c>
      <c r="D28" s="19">
        <f>D29+D32+D35</f>
        <v>145105000</v>
      </c>
      <c r="E28" s="20">
        <f>E29+E32+E35</f>
        <v>94722578.150000006</v>
      </c>
      <c r="F28" s="37">
        <f t="shared" si="1"/>
        <v>0.65278645222425147</v>
      </c>
      <c r="G28" s="22"/>
    </row>
    <row r="29" spans="2:7" s="45" customFormat="1" ht="30">
      <c r="B29" s="39" t="s">
        <v>25</v>
      </c>
      <c r="C29" s="40" t="s">
        <v>295</v>
      </c>
      <c r="D29" s="41">
        <f>D30+D31</f>
        <v>105001000</v>
      </c>
      <c r="E29" s="42">
        <f>E30+E31</f>
        <v>65150672.329999998</v>
      </c>
      <c r="F29" s="43">
        <f t="shared" si="1"/>
        <v>0.62047668431729219</v>
      </c>
      <c r="G29" s="44"/>
    </row>
    <row r="30" spans="2:7" s="23" customFormat="1" ht="30">
      <c r="B30" s="25" t="s">
        <v>25</v>
      </c>
      <c r="C30" s="26" t="s">
        <v>296</v>
      </c>
      <c r="D30" s="27">
        <v>105000000</v>
      </c>
      <c r="E30" s="28">
        <v>65150672.329999998</v>
      </c>
      <c r="F30" s="30">
        <f t="shared" si="1"/>
        <v>0.62048259361904756</v>
      </c>
      <c r="G30" s="22"/>
    </row>
    <row r="31" spans="2:7" s="23" customFormat="1" ht="38.25">
      <c r="B31" s="25" t="s">
        <v>26</v>
      </c>
      <c r="C31" s="26" t="s">
        <v>297</v>
      </c>
      <c r="D31" s="27">
        <v>1000</v>
      </c>
      <c r="E31" s="28">
        <v>0</v>
      </c>
      <c r="F31" s="38">
        <v>0</v>
      </c>
      <c r="G31" s="22"/>
    </row>
    <row r="32" spans="2:7" s="23" customFormat="1" ht="38.25">
      <c r="B32" s="25" t="s">
        <v>27</v>
      </c>
      <c r="C32" s="26" t="s">
        <v>446</v>
      </c>
      <c r="D32" s="46">
        <f>D33+D34</f>
        <v>40094000</v>
      </c>
      <c r="E32" s="47">
        <f>E33+E34</f>
        <v>29571905.82</v>
      </c>
      <c r="F32" s="30">
        <f t="shared" ref="F32:F38" si="2">E32/D32</f>
        <v>0.73756436923230406</v>
      </c>
      <c r="G32" s="22"/>
    </row>
    <row r="33" spans="2:7" s="23" customFormat="1" ht="63.75">
      <c r="B33" s="25" t="s">
        <v>28</v>
      </c>
      <c r="C33" s="26" t="s">
        <v>298</v>
      </c>
      <c r="D33" s="27">
        <v>40094000</v>
      </c>
      <c r="E33" s="28">
        <v>29571905.82</v>
      </c>
      <c r="F33" s="38">
        <f t="shared" si="2"/>
        <v>0.73756436923230406</v>
      </c>
      <c r="G33" s="22"/>
    </row>
    <row r="34" spans="2:7" s="23" customFormat="1" ht="52.5" customHeight="1">
      <c r="B34" s="25" t="s">
        <v>29</v>
      </c>
      <c r="C34" s="26" t="s">
        <v>299</v>
      </c>
      <c r="D34" s="27">
        <v>0</v>
      </c>
      <c r="E34" s="28">
        <v>0</v>
      </c>
      <c r="F34" s="48" t="e">
        <f t="shared" si="2"/>
        <v>#DIV/0!</v>
      </c>
      <c r="G34" s="22"/>
    </row>
    <row r="35" spans="2:7" s="23" customFormat="1" ht="45.75" customHeight="1">
      <c r="B35" s="25" t="s">
        <v>30</v>
      </c>
      <c r="C35" s="26" t="s">
        <v>470</v>
      </c>
      <c r="D35" s="27">
        <v>10000</v>
      </c>
      <c r="E35" s="28">
        <v>0</v>
      </c>
      <c r="F35" s="49">
        <f t="shared" si="2"/>
        <v>0</v>
      </c>
      <c r="G35" s="22"/>
    </row>
    <row r="36" spans="2:7" s="52" customFormat="1" ht="28.5">
      <c r="B36" s="17" t="s">
        <v>31</v>
      </c>
      <c r="C36" s="18" t="s">
        <v>445</v>
      </c>
      <c r="D36" s="19">
        <f>D37+D38</f>
        <v>0</v>
      </c>
      <c r="E36" s="20">
        <f>E37+E38</f>
        <v>13279.41</v>
      </c>
      <c r="F36" s="50" t="e">
        <f t="shared" si="2"/>
        <v>#DIV/0!</v>
      </c>
      <c r="G36" s="51"/>
    </row>
    <row r="37" spans="2:7" s="23" customFormat="1" ht="30">
      <c r="B37" s="25" t="s">
        <v>31</v>
      </c>
      <c r="C37" s="26" t="s">
        <v>300</v>
      </c>
      <c r="D37" s="27">
        <v>0</v>
      </c>
      <c r="E37" s="28">
        <v>13279.41</v>
      </c>
      <c r="F37" s="49" t="e">
        <f t="shared" si="2"/>
        <v>#DIV/0!</v>
      </c>
      <c r="G37" s="22"/>
    </row>
    <row r="38" spans="2:7" s="23" customFormat="1" ht="38.25">
      <c r="B38" s="25" t="s">
        <v>32</v>
      </c>
      <c r="C38" s="26" t="s">
        <v>301</v>
      </c>
      <c r="D38" s="27">
        <v>0</v>
      </c>
      <c r="E38" s="28">
        <v>0</v>
      </c>
      <c r="F38" s="53" t="e">
        <f t="shared" si="2"/>
        <v>#DIV/0!</v>
      </c>
      <c r="G38" s="22"/>
    </row>
    <row r="39" spans="2:7" s="23" customFormat="1" ht="28.5">
      <c r="B39" s="17" t="s">
        <v>33</v>
      </c>
      <c r="C39" s="18" t="s">
        <v>302</v>
      </c>
      <c r="D39" s="19">
        <f>D40</f>
        <v>3000000</v>
      </c>
      <c r="E39" s="20">
        <f>E40</f>
        <v>2079182.4</v>
      </c>
      <c r="F39" s="24">
        <f>F40</f>
        <v>0.69306079999999992</v>
      </c>
      <c r="G39" s="22"/>
    </row>
    <row r="40" spans="2:7" s="23" customFormat="1" ht="30">
      <c r="B40" s="25" t="s">
        <v>33</v>
      </c>
      <c r="C40" s="26" t="s">
        <v>303</v>
      </c>
      <c r="D40" s="27">
        <v>3000000</v>
      </c>
      <c r="E40" s="28">
        <v>2079182.4</v>
      </c>
      <c r="F40" s="29">
        <f>E40/D40</f>
        <v>0.69306079999999992</v>
      </c>
      <c r="G40" s="22"/>
    </row>
    <row r="41" spans="2:7" s="23" customFormat="1" ht="28.5">
      <c r="B41" s="17" t="s">
        <v>34</v>
      </c>
      <c r="C41" s="18" t="s">
        <v>304</v>
      </c>
      <c r="D41" s="19">
        <f>D42</f>
        <v>7000000</v>
      </c>
      <c r="E41" s="20">
        <f>E42</f>
        <v>4840870.09</v>
      </c>
      <c r="F41" s="29">
        <f>F42</f>
        <v>0.69155286999999999</v>
      </c>
      <c r="G41" s="22"/>
    </row>
    <row r="42" spans="2:7" s="23" customFormat="1" ht="38.25">
      <c r="B42" s="25" t="s">
        <v>35</v>
      </c>
      <c r="C42" s="26" t="s">
        <v>305</v>
      </c>
      <c r="D42" s="27">
        <v>7000000</v>
      </c>
      <c r="E42" s="28">
        <v>4840870.09</v>
      </c>
      <c r="F42" s="29">
        <f>E42/D42</f>
        <v>0.69155286999999999</v>
      </c>
      <c r="G42" s="22"/>
    </row>
    <row r="43" spans="2:7" s="52" customFormat="1" ht="18.75" customHeight="1">
      <c r="B43" s="403" t="s">
        <v>471</v>
      </c>
      <c r="C43" s="411" t="s">
        <v>472</v>
      </c>
      <c r="D43" s="19">
        <v>0</v>
      </c>
      <c r="E43" s="20">
        <v>0</v>
      </c>
      <c r="F43" s="54" t="e">
        <f>E43/D43</f>
        <v>#DIV/0!</v>
      </c>
      <c r="G43" s="51"/>
    </row>
    <row r="44" spans="2:7" s="23" customFormat="1" ht="28.5">
      <c r="B44" s="17" t="s">
        <v>36</v>
      </c>
      <c r="C44" s="18" t="s">
        <v>306</v>
      </c>
      <c r="D44" s="19">
        <f t="shared" ref="D44:F45" si="3">D45</f>
        <v>22600000</v>
      </c>
      <c r="E44" s="20">
        <f t="shared" si="3"/>
        <v>15681087.16</v>
      </c>
      <c r="F44" s="24">
        <f t="shared" si="3"/>
        <v>0.69385341415929203</v>
      </c>
      <c r="G44" s="22"/>
    </row>
    <row r="45" spans="2:7" s="23" customFormat="1" ht="30">
      <c r="B45" s="25" t="s">
        <v>37</v>
      </c>
      <c r="C45" s="26" t="s">
        <v>307</v>
      </c>
      <c r="D45" s="27">
        <f t="shared" si="3"/>
        <v>22600000</v>
      </c>
      <c r="E45" s="28">
        <f t="shared" si="3"/>
        <v>15681087.16</v>
      </c>
      <c r="F45" s="29">
        <f t="shared" si="3"/>
        <v>0.69385341415929203</v>
      </c>
      <c r="G45" s="22"/>
    </row>
    <row r="46" spans="2:7" s="23" customFormat="1" ht="30">
      <c r="B46" s="25" t="s">
        <v>38</v>
      </c>
      <c r="C46" s="26" t="s">
        <v>308</v>
      </c>
      <c r="D46" s="27">
        <v>22600000</v>
      </c>
      <c r="E46" s="28">
        <v>15681087.16</v>
      </c>
      <c r="F46" s="29">
        <f>E46/D46</f>
        <v>0.69385341415929203</v>
      </c>
      <c r="G46" s="22"/>
    </row>
    <row r="47" spans="2:7" s="23" customFormat="1" ht="28.5">
      <c r="B47" s="17" t="s">
        <v>39</v>
      </c>
      <c r="C47" s="18" t="s">
        <v>309</v>
      </c>
      <c r="D47" s="19">
        <f>D48+D50</f>
        <v>5100000</v>
      </c>
      <c r="E47" s="20">
        <f>E48+E50</f>
        <v>2210385.61</v>
      </c>
      <c r="F47" s="24">
        <f t="shared" ref="D47:F48" si="4">F48</f>
        <v>0.43046776666666664</v>
      </c>
      <c r="G47" s="22"/>
    </row>
    <row r="48" spans="2:7" s="23" customFormat="1" ht="30">
      <c r="B48" s="25" t="s">
        <v>40</v>
      </c>
      <c r="C48" s="26" t="s">
        <v>310</v>
      </c>
      <c r="D48" s="27">
        <f t="shared" si="4"/>
        <v>5100000</v>
      </c>
      <c r="E48" s="28">
        <f t="shared" si="4"/>
        <v>2195385.61</v>
      </c>
      <c r="F48" s="29">
        <f t="shared" si="4"/>
        <v>0.43046776666666664</v>
      </c>
      <c r="G48" s="22"/>
    </row>
    <row r="49" spans="2:7" s="23" customFormat="1" ht="36" customHeight="1">
      <c r="B49" s="25" t="s">
        <v>41</v>
      </c>
      <c r="C49" s="26" t="s">
        <v>311</v>
      </c>
      <c r="D49" s="27">
        <v>5100000</v>
      </c>
      <c r="E49" s="28">
        <v>2195385.61</v>
      </c>
      <c r="F49" s="29">
        <f>E49/D49</f>
        <v>0.43046776666666664</v>
      </c>
      <c r="G49" s="22"/>
    </row>
    <row r="50" spans="2:7" s="23" customFormat="1" ht="38.25" customHeight="1">
      <c r="B50" s="55" t="s">
        <v>422</v>
      </c>
      <c r="C50" s="56" t="s">
        <v>423</v>
      </c>
      <c r="D50" s="27">
        <f>D51</f>
        <v>0</v>
      </c>
      <c r="E50" s="28">
        <f>E51</f>
        <v>15000</v>
      </c>
      <c r="F50" s="29">
        <v>0</v>
      </c>
      <c r="G50" s="22"/>
    </row>
    <row r="51" spans="2:7" s="23" customFormat="1" ht="30" customHeight="1">
      <c r="B51" s="57" t="s">
        <v>421</v>
      </c>
      <c r="C51" s="58" t="s">
        <v>424</v>
      </c>
      <c r="D51" s="27">
        <v>0</v>
      </c>
      <c r="E51" s="28">
        <v>15000</v>
      </c>
      <c r="F51" s="32" t="e">
        <f>E51/D51</f>
        <v>#DIV/0!</v>
      </c>
      <c r="G51" s="22"/>
    </row>
    <row r="52" spans="2:7" s="23" customFormat="1" ht="0.75" hidden="1" customHeight="1">
      <c r="B52" s="17" t="s">
        <v>42</v>
      </c>
      <c r="C52" s="18" t="s">
        <v>312</v>
      </c>
      <c r="D52" s="19">
        <f>D53</f>
        <v>0</v>
      </c>
      <c r="E52" s="20">
        <f>E53</f>
        <v>0</v>
      </c>
      <c r="F52" s="50" t="e">
        <f>E52/D52</f>
        <v>#DIV/0!</v>
      </c>
      <c r="G52" s="22"/>
    </row>
    <row r="53" spans="2:7" s="23" customFormat="1" ht="19.5" hidden="1" customHeight="1">
      <c r="B53" s="25" t="s">
        <v>43</v>
      </c>
      <c r="C53" s="26" t="s">
        <v>313</v>
      </c>
      <c r="D53" s="27">
        <f>D54+D56</f>
        <v>0</v>
      </c>
      <c r="E53" s="28">
        <f>E54+E56</f>
        <v>0</v>
      </c>
      <c r="F53" s="32" t="e">
        <f t="shared" ref="F53:F57" si="5">E53/D53</f>
        <v>#DIV/0!</v>
      </c>
      <c r="G53" s="22"/>
    </row>
    <row r="54" spans="2:7" s="23" customFormat="1" ht="18" hidden="1" customHeight="1">
      <c r="B54" s="25" t="s">
        <v>44</v>
      </c>
      <c r="C54" s="26" t="s">
        <v>314</v>
      </c>
      <c r="D54" s="27">
        <f>D55</f>
        <v>0</v>
      </c>
      <c r="E54" s="28">
        <f>E55</f>
        <v>0</v>
      </c>
      <c r="F54" s="32" t="e">
        <f t="shared" si="5"/>
        <v>#DIV/0!</v>
      </c>
      <c r="G54" s="22"/>
    </row>
    <row r="55" spans="2:7" s="23" customFormat="1" ht="14.25" hidden="1" customHeight="1">
      <c r="B55" s="25" t="s">
        <v>45</v>
      </c>
      <c r="C55" s="26" t="s">
        <v>315</v>
      </c>
      <c r="D55" s="27">
        <v>0</v>
      </c>
      <c r="E55" s="28">
        <v>0</v>
      </c>
      <c r="F55" s="32" t="e">
        <f t="shared" si="5"/>
        <v>#DIV/0!</v>
      </c>
      <c r="G55" s="22"/>
    </row>
    <row r="56" spans="2:7" s="23" customFormat="1" ht="15.75" hidden="1" customHeight="1">
      <c r="B56" s="25" t="s">
        <v>46</v>
      </c>
      <c r="C56" s="26" t="s">
        <v>316</v>
      </c>
      <c r="D56" s="27">
        <f>D57</f>
        <v>0</v>
      </c>
      <c r="E56" s="28">
        <f>E57</f>
        <v>0</v>
      </c>
      <c r="F56" s="32" t="e">
        <f t="shared" si="5"/>
        <v>#DIV/0!</v>
      </c>
      <c r="G56" s="22"/>
    </row>
    <row r="57" spans="2:7" s="23" customFormat="1" ht="15" hidden="1" customHeight="1">
      <c r="B57" s="25" t="s">
        <v>47</v>
      </c>
      <c r="C57" s="26" t="s">
        <v>317</v>
      </c>
      <c r="D57" s="27">
        <v>0</v>
      </c>
      <c r="E57" s="28">
        <v>0</v>
      </c>
      <c r="F57" s="32" t="e">
        <f t="shared" si="5"/>
        <v>#DIV/0!</v>
      </c>
      <c r="G57" s="22"/>
    </row>
    <row r="58" spans="2:7" s="23" customFormat="1" ht="26.25" customHeight="1">
      <c r="B58" s="17" t="s">
        <v>48</v>
      </c>
      <c r="C58" s="18" t="s">
        <v>318</v>
      </c>
      <c r="D58" s="19">
        <f>D59+D61+D75+D78</f>
        <v>29054000</v>
      </c>
      <c r="E58" s="20">
        <f>E59+E61+E75+E78+E73</f>
        <v>17644169.800000004</v>
      </c>
      <c r="F58" s="37">
        <f t="shared" ref="F58:F63" si="6">E58/D58</f>
        <v>0.6072888345838785</v>
      </c>
      <c r="G58" s="22"/>
    </row>
    <row r="59" spans="2:7" s="23" customFormat="1" ht="74.25" customHeight="1">
      <c r="B59" s="17" t="s">
        <v>49</v>
      </c>
      <c r="C59" s="18" t="s">
        <v>319</v>
      </c>
      <c r="D59" s="19">
        <f>D60</f>
        <v>180000</v>
      </c>
      <c r="E59" s="20">
        <f>E60</f>
        <v>268966.5</v>
      </c>
      <c r="F59" s="37">
        <f t="shared" si="6"/>
        <v>1.4942583333333332</v>
      </c>
      <c r="G59" s="22"/>
    </row>
    <row r="60" spans="2:7" s="23" customFormat="1" ht="51">
      <c r="B60" s="25" t="s">
        <v>50</v>
      </c>
      <c r="C60" s="26" t="s">
        <v>320</v>
      </c>
      <c r="D60" s="27">
        <v>180000</v>
      </c>
      <c r="E60" s="28">
        <v>268966.5</v>
      </c>
      <c r="F60" s="38">
        <f t="shared" si="6"/>
        <v>1.4942583333333332</v>
      </c>
      <c r="G60" s="22"/>
    </row>
    <row r="61" spans="2:7" s="23" customFormat="1" ht="81" customHeight="1">
      <c r="B61" s="17" t="s">
        <v>51</v>
      </c>
      <c r="C61" s="18" t="s">
        <v>321</v>
      </c>
      <c r="D61" s="19">
        <f>D62+D66+D68+D70</f>
        <v>25280000</v>
      </c>
      <c r="E61" s="20">
        <f>E62+E66+E68+E70</f>
        <v>15120535.680000002</v>
      </c>
      <c r="F61" s="24">
        <f t="shared" si="6"/>
        <v>0.59812245569620259</v>
      </c>
      <c r="G61" s="22"/>
    </row>
    <row r="62" spans="2:7" s="23" customFormat="1" ht="63.75">
      <c r="B62" s="17" t="s">
        <v>52</v>
      </c>
      <c r="C62" s="18" t="s">
        <v>546</v>
      </c>
      <c r="D62" s="19">
        <f>D63+D64+D65</f>
        <v>23900000</v>
      </c>
      <c r="E62" s="20">
        <f>E63+E64+E65</f>
        <v>13121086.620000001</v>
      </c>
      <c r="F62" s="24">
        <f t="shared" si="6"/>
        <v>0.54899944016736402</v>
      </c>
      <c r="G62" s="22"/>
    </row>
    <row r="63" spans="2:7" s="23" customFormat="1" ht="80.25" customHeight="1">
      <c r="B63" s="25" t="s">
        <v>53</v>
      </c>
      <c r="C63" s="26" t="s">
        <v>322</v>
      </c>
      <c r="D63" s="27">
        <v>19200000</v>
      </c>
      <c r="E63" s="28">
        <v>10017380.560000001</v>
      </c>
      <c r="F63" s="29">
        <f t="shared" si="6"/>
        <v>0.52173857083333341</v>
      </c>
      <c r="G63" s="22"/>
    </row>
    <row r="64" spans="2:7" s="23" customFormat="1" ht="64.5" hidden="1" customHeight="1">
      <c r="B64" s="25" t="s">
        <v>54</v>
      </c>
      <c r="C64" s="26" t="s">
        <v>55</v>
      </c>
      <c r="D64" s="27">
        <v>0</v>
      </c>
      <c r="E64" s="28">
        <v>0</v>
      </c>
      <c r="F64" s="38"/>
      <c r="G64" s="22"/>
    </row>
    <row r="65" spans="2:7" s="23" customFormat="1" ht="76.5">
      <c r="B65" s="25" t="s">
        <v>56</v>
      </c>
      <c r="C65" s="26" t="s">
        <v>547</v>
      </c>
      <c r="D65" s="27">
        <v>4700000</v>
      </c>
      <c r="E65" s="28">
        <v>3103706.06</v>
      </c>
      <c r="F65" s="29">
        <f>E65/D65</f>
        <v>0.66036299148936173</v>
      </c>
      <c r="G65" s="22"/>
    </row>
    <row r="66" spans="2:7" s="23" customFormat="1" ht="76.5">
      <c r="B66" s="17" t="s">
        <v>57</v>
      </c>
      <c r="C66" s="18" t="s">
        <v>323</v>
      </c>
      <c r="D66" s="19">
        <f>D67</f>
        <v>380000</v>
      </c>
      <c r="E66" s="20">
        <f>E67</f>
        <v>0</v>
      </c>
      <c r="F66" s="24">
        <v>0</v>
      </c>
      <c r="G66" s="22"/>
    </row>
    <row r="67" spans="2:7" s="23" customFormat="1" ht="68.25" customHeight="1">
      <c r="B67" s="25" t="s">
        <v>58</v>
      </c>
      <c r="C67" s="26" t="s">
        <v>324</v>
      </c>
      <c r="D67" s="27">
        <v>380000</v>
      </c>
      <c r="E67" s="28">
        <v>0</v>
      </c>
      <c r="F67" s="30">
        <v>0</v>
      </c>
      <c r="G67" s="22"/>
    </row>
    <row r="68" spans="2:7" s="23" customFormat="1" ht="76.5">
      <c r="B68" s="17" t="s">
        <v>59</v>
      </c>
      <c r="C68" s="18" t="s">
        <v>325</v>
      </c>
      <c r="D68" s="19">
        <f>D69</f>
        <v>1000000</v>
      </c>
      <c r="E68" s="20">
        <f>E69</f>
        <v>1999449.06</v>
      </c>
      <c r="F68" s="21">
        <f>F69</f>
        <v>1.9994490600000001</v>
      </c>
      <c r="G68" s="22"/>
    </row>
    <row r="69" spans="2:7" s="23" customFormat="1" ht="63.75">
      <c r="B69" s="25" t="s">
        <v>60</v>
      </c>
      <c r="C69" s="26" t="s">
        <v>548</v>
      </c>
      <c r="D69" s="27">
        <v>1000000</v>
      </c>
      <c r="E69" s="28">
        <v>1999449.06</v>
      </c>
      <c r="F69" s="30">
        <f>E69/D69</f>
        <v>1.9994490600000001</v>
      </c>
      <c r="G69" s="22"/>
    </row>
    <row r="70" spans="2:7" s="23" customFormat="1" ht="38.25">
      <c r="B70" s="17" t="s">
        <v>61</v>
      </c>
      <c r="C70" s="18" t="s">
        <v>549</v>
      </c>
      <c r="D70" s="19">
        <f>D71</f>
        <v>0</v>
      </c>
      <c r="E70" s="20">
        <f>E71</f>
        <v>0</v>
      </c>
      <c r="F70" s="50" t="e">
        <f t="shared" ref="F70:F77" si="7">E70/D70</f>
        <v>#DIV/0!</v>
      </c>
      <c r="G70" s="22"/>
    </row>
    <row r="71" spans="2:7" s="23" customFormat="1" ht="38.25">
      <c r="B71" s="25" t="s">
        <v>62</v>
      </c>
      <c r="C71" s="26" t="s">
        <v>550</v>
      </c>
      <c r="D71" s="27">
        <f>D72</f>
        <v>0</v>
      </c>
      <c r="E71" s="28">
        <f>E72</f>
        <v>0</v>
      </c>
      <c r="F71" s="53" t="e">
        <f t="shared" si="7"/>
        <v>#DIV/0!</v>
      </c>
      <c r="G71" s="22"/>
    </row>
    <row r="72" spans="2:7" s="23" customFormat="1" ht="102">
      <c r="B72" s="25" t="s">
        <v>63</v>
      </c>
      <c r="C72" s="26" t="s">
        <v>551</v>
      </c>
      <c r="D72" s="27">
        <v>0</v>
      </c>
      <c r="E72" s="28">
        <v>0</v>
      </c>
      <c r="F72" s="53" t="e">
        <f t="shared" si="7"/>
        <v>#DIV/0!</v>
      </c>
      <c r="G72" s="22"/>
    </row>
    <row r="73" spans="2:7" s="52" customFormat="1" ht="63.75">
      <c r="B73" s="393" t="s">
        <v>522</v>
      </c>
      <c r="C73" s="18" t="s">
        <v>552</v>
      </c>
      <c r="D73" s="394">
        <f>D74</f>
        <v>0</v>
      </c>
      <c r="E73" s="395">
        <f>E74</f>
        <v>8802.51</v>
      </c>
      <c r="F73" s="50" t="e">
        <f t="shared" si="7"/>
        <v>#DIV/0!</v>
      </c>
      <c r="G73" s="51"/>
    </row>
    <row r="74" spans="2:7" s="23" customFormat="1" ht="153">
      <c r="B74" s="33" t="s">
        <v>521</v>
      </c>
      <c r="C74" s="26" t="s">
        <v>553</v>
      </c>
      <c r="D74" s="35">
        <v>0</v>
      </c>
      <c r="E74" s="36">
        <v>8802.51</v>
      </c>
      <c r="F74" s="53" t="e">
        <f t="shared" si="7"/>
        <v>#DIV/0!</v>
      </c>
      <c r="G74" s="22"/>
    </row>
    <row r="75" spans="2:7" s="23" customFormat="1" ht="28.5">
      <c r="B75" s="17" t="s">
        <v>64</v>
      </c>
      <c r="C75" s="18" t="s">
        <v>554</v>
      </c>
      <c r="D75" s="19">
        <f t="shared" ref="D75:E76" si="8">D76</f>
        <v>61000</v>
      </c>
      <c r="E75" s="20">
        <f t="shared" si="8"/>
        <v>0</v>
      </c>
      <c r="F75" s="37">
        <f t="shared" si="7"/>
        <v>0</v>
      </c>
      <c r="G75" s="22"/>
    </row>
    <row r="76" spans="2:7" s="23" customFormat="1" ht="42" customHeight="1">
      <c r="B76" s="25" t="s">
        <v>65</v>
      </c>
      <c r="C76" s="26" t="s">
        <v>326</v>
      </c>
      <c r="D76" s="27">
        <f t="shared" si="8"/>
        <v>61000</v>
      </c>
      <c r="E76" s="28">
        <f t="shared" si="8"/>
        <v>0</v>
      </c>
      <c r="F76" s="30">
        <f t="shared" si="7"/>
        <v>0</v>
      </c>
      <c r="G76" s="22"/>
    </row>
    <row r="77" spans="2:7" s="23" customFormat="1" ht="51">
      <c r="B77" s="25" t="s">
        <v>66</v>
      </c>
      <c r="C77" s="26" t="s">
        <v>327</v>
      </c>
      <c r="D77" s="27">
        <v>61000</v>
      </c>
      <c r="E77" s="28">
        <v>0</v>
      </c>
      <c r="F77" s="30">
        <f t="shared" si="7"/>
        <v>0</v>
      </c>
      <c r="G77" s="22"/>
    </row>
    <row r="78" spans="2:7" s="23" customFormat="1" ht="76.5">
      <c r="B78" s="17" t="s">
        <v>67</v>
      </c>
      <c r="C78" s="18" t="s">
        <v>328</v>
      </c>
      <c r="D78" s="19">
        <f>D79+D81</f>
        <v>3533000</v>
      </c>
      <c r="E78" s="20">
        <f>E79+E81</f>
        <v>2245865.11</v>
      </c>
      <c r="F78" s="24">
        <f>E78/D78</f>
        <v>0.6356821709595244</v>
      </c>
      <c r="G78" s="22"/>
    </row>
    <row r="79" spans="2:7" s="23" customFormat="1" ht="76.5">
      <c r="B79" s="25" t="s">
        <v>68</v>
      </c>
      <c r="C79" s="26" t="s">
        <v>329</v>
      </c>
      <c r="D79" s="27">
        <f t="shared" ref="D79:F79" si="9">D80</f>
        <v>1533000</v>
      </c>
      <c r="E79" s="28">
        <f t="shared" si="9"/>
        <v>699691.35</v>
      </c>
      <c r="F79" s="29">
        <f t="shared" si="9"/>
        <v>0.45641966731898237</v>
      </c>
      <c r="G79" s="22"/>
    </row>
    <row r="80" spans="2:7" s="23" customFormat="1" ht="76.5">
      <c r="B80" s="25" t="s">
        <v>69</v>
      </c>
      <c r="C80" s="26" t="s">
        <v>555</v>
      </c>
      <c r="D80" s="27">
        <v>1533000</v>
      </c>
      <c r="E80" s="28">
        <v>699691.35</v>
      </c>
      <c r="F80" s="29">
        <f>E80/D80</f>
        <v>0.45641966731898237</v>
      </c>
      <c r="G80" s="22"/>
    </row>
    <row r="81" spans="2:7" s="23" customFormat="1" ht="78" customHeight="1">
      <c r="B81" s="59" t="s">
        <v>473</v>
      </c>
      <c r="C81" s="26" t="s">
        <v>556</v>
      </c>
      <c r="D81" s="60">
        <v>2000000</v>
      </c>
      <c r="E81" s="61">
        <v>1546173.76</v>
      </c>
      <c r="F81" s="29">
        <f>E81/D81</f>
        <v>0.77308688000000003</v>
      </c>
      <c r="G81" s="22"/>
    </row>
    <row r="82" spans="2:7" s="23" customFormat="1" ht="28.5">
      <c r="B82" s="17" t="s">
        <v>70</v>
      </c>
      <c r="C82" s="18" t="s">
        <v>330</v>
      </c>
      <c r="D82" s="19">
        <f>D83</f>
        <v>570000</v>
      </c>
      <c r="E82" s="20">
        <f>E83</f>
        <v>172713.97</v>
      </c>
      <c r="F82" s="24">
        <f>F83</f>
        <v>0.30300696491228069</v>
      </c>
      <c r="G82" s="22"/>
    </row>
    <row r="83" spans="2:7" s="6" customFormat="1" ht="30">
      <c r="B83" s="25" t="s">
        <v>71</v>
      </c>
      <c r="C83" s="26" t="s">
        <v>331</v>
      </c>
      <c r="D83" s="27">
        <f>D84+D85+D86</f>
        <v>570000</v>
      </c>
      <c r="E83" s="28">
        <f>E84+E85+E86</f>
        <v>172713.97</v>
      </c>
      <c r="F83" s="29">
        <f>E83/D83</f>
        <v>0.30300696491228069</v>
      </c>
      <c r="G83" s="22"/>
    </row>
    <row r="84" spans="2:7" s="6" customFormat="1" ht="30">
      <c r="B84" s="25" t="s">
        <v>72</v>
      </c>
      <c r="C84" s="26" t="s">
        <v>332</v>
      </c>
      <c r="D84" s="27">
        <v>120000</v>
      </c>
      <c r="E84" s="28">
        <v>81605.87</v>
      </c>
      <c r="F84" s="29">
        <f>E84/D84</f>
        <v>0.68004891666666667</v>
      </c>
      <c r="G84" s="22"/>
    </row>
    <row r="85" spans="2:7" s="6" customFormat="1" ht="25.5">
      <c r="B85" s="25" t="s">
        <v>73</v>
      </c>
      <c r="C85" s="26" t="s">
        <v>74</v>
      </c>
      <c r="D85" s="27">
        <v>350000</v>
      </c>
      <c r="E85" s="28">
        <v>82235.259999999995</v>
      </c>
      <c r="F85" s="30">
        <f>E85/D85</f>
        <v>0.23495788571428569</v>
      </c>
      <c r="G85" s="22"/>
    </row>
    <row r="86" spans="2:7" s="6" customFormat="1" ht="28.5">
      <c r="B86" s="17" t="s">
        <v>75</v>
      </c>
      <c r="C86" s="18" t="s">
        <v>333</v>
      </c>
      <c r="D86" s="19">
        <f>D87+D88</f>
        <v>100000</v>
      </c>
      <c r="E86" s="20">
        <f>E87+E88</f>
        <v>8872.84</v>
      </c>
      <c r="F86" s="21">
        <f>E86/D86</f>
        <v>8.8728399999999999E-2</v>
      </c>
      <c r="G86" s="22"/>
    </row>
    <row r="87" spans="2:7" s="6" customFormat="1" ht="30">
      <c r="B87" s="25" t="s">
        <v>76</v>
      </c>
      <c r="C87" s="26" t="s">
        <v>334</v>
      </c>
      <c r="D87" s="27">
        <v>100000</v>
      </c>
      <c r="E87" s="28">
        <v>8872.84</v>
      </c>
      <c r="F87" s="29">
        <f>E87/D87</f>
        <v>8.8728399999999999E-2</v>
      </c>
      <c r="G87" s="22"/>
    </row>
    <row r="88" spans="2:7" s="6" customFormat="1" ht="38.25">
      <c r="B88" s="25" t="s">
        <v>486</v>
      </c>
      <c r="C88" s="26" t="s">
        <v>485</v>
      </c>
      <c r="D88" s="27">
        <v>0</v>
      </c>
      <c r="E88" s="28">
        <v>0</v>
      </c>
      <c r="F88" s="30">
        <v>0</v>
      </c>
      <c r="G88" s="22"/>
    </row>
    <row r="89" spans="2:7" s="6" customFormat="1" ht="38.25">
      <c r="B89" s="17" t="s">
        <v>77</v>
      </c>
      <c r="C89" s="18" t="s">
        <v>335</v>
      </c>
      <c r="D89" s="19">
        <f>D90+D93</f>
        <v>53000000</v>
      </c>
      <c r="E89" s="20">
        <f>E90+E93</f>
        <v>20549760.550000001</v>
      </c>
      <c r="F89" s="21">
        <f>E89/D89</f>
        <v>0.38773133113207547</v>
      </c>
      <c r="G89" s="22"/>
    </row>
    <row r="90" spans="2:7" s="6" customFormat="1" ht="30">
      <c r="B90" s="25" t="s">
        <v>78</v>
      </c>
      <c r="C90" s="26" t="s">
        <v>336</v>
      </c>
      <c r="D90" s="27">
        <f t="shared" ref="D90:F91" si="10">D91</f>
        <v>52000000</v>
      </c>
      <c r="E90" s="28">
        <f t="shared" si="10"/>
        <v>19416066.09</v>
      </c>
      <c r="F90" s="30">
        <f t="shared" si="10"/>
        <v>0.37338588634615383</v>
      </c>
      <c r="G90" s="22"/>
    </row>
    <row r="91" spans="2:7" s="6" customFormat="1" ht="30">
      <c r="B91" s="25" t="s">
        <v>79</v>
      </c>
      <c r="C91" s="26" t="s">
        <v>337</v>
      </c>
      <c r="D91" s="27">
        <f t="shared" si="10"/>
        <v>52000000</v>
      </c>
      <c r="E91" s="28">
        <f t="shared" si="10"/>
        <v>19416066.09</v>
      </c>
      <c r="F91" s="30">
        <f t="shared" si="10"/>
        <v>0.37338588634615383</v>
      </c>
      <c r="G91" s="22"/>
    </row>
    <row r="92" spans="2:7" s="6" customFormat="1" ht="32.25" customHeight="1">
      <c r="B92" s="25" t="s">
        <v>80</v>
      </c>
      <c r="C92" s="26" t="s">
        <v>338</v>
      </c>
      <c r="D92" s="27">
        <v>52000000</v>
      </c>
      <c r="E92" s="28">
        <v>19416066.09</v>
      </c>
      <c r="F92" s="30">
        <f>E92/D92</f>
        <v>0.37338588634615383</v>
      </c>
      <c r="G92" s="22"/>
    </row>
    <row r="93" spans="2:7" s="6" customFormat="1" ht="30">
      <c r="B93" s="25" t="s">
        <v>81</v>
      </c>
      <c r="C93" s="26" t="s">
        <v>339</v>
      </c>
      <c r="D93" s="27">
        <f t="shared" ref="D93:E94" si="11">D94</f>
        <v>1000000</v>
      </c>
      <c r="E93" s="28">
        <f t="shared" si="11"/>
        <v>1133694.46</v>
      </c>
      <c r="F93" s="29">
        <f t="shared" ref="F93:F95" si="12">E93/D93</f>
        <v>1.1336944600000001</v>
      </c>
      <c r="G93" s="22"/>
    </row>
    <row r="94" spans="2:7" s="6" customFormat="1" ht="30">
      <c r="B94" s="25" t="s">
        <v>82</v>
      </c>
      <c r="C94" s="26" t="s">
        <v>340</v>
      </c>
      <c r="D94" s="27">
        <f t="shared" si="11"/>
        <v>1000000</v>
      </c>
      <c r="E94" s="28">
        <f t="shared" si="11"/>
        <v>1133694.46</v>
      </c>
      <c r="F94" s="29">
        <f t="shared" si="12"/>
        <v>1.1336944600000001</v>
      </c>
      <c r="G94" s="22"/>
    </row>
    <row r="95" spans="2:7" s="6" customFormat="1" ht="30">
      <c r="B95" s="25" t="s">
        <v>83</v>
      </c>
      <c r="C95" s="26" t="s">
        <v>341</v>
      </c>
      <c r="D95" s="27">
        <v>1000000</v>
      </c>
      <c r="E95" s="28">
        <v>1133694.46</v>
      </c>
      <c r="F95" s="29">
        <f t="shared" si="12"/>
        <v>1.1336944600000001</v>
      </c>
      <c r="G95" s="22"/>
    </row>
    <row r="96" spans="2:7" s="6" customFormat="1" ht="24.75" customHeight="1">
      <c r="B96" s="17" t="s">
        <v>84</v>
      </c>
      <c r="C96" s="18" t="s">
        <v>342</v>
      </c>
      <c r="D96" s="19">
        <f>D100+D103</f>
        <v>90660000</v>
      </c>
      <c r="E96" s="20">
        <f>E100+E103</f>
        <v>38437632.590000004</v>
      </c>
      <c r="F96" s="37">
        <f>E96/D96</f>
        <v>0.42397565177586594</v>
      </c>
      <c r="G96" s="22"/>
    </row>
    <row r="97" spans="1:7" s="6" customFormat="1" ht="0.75" hidden="1" customHeight="1">
      <c r="B97" s="17" t="s">
        <v>85</v>
      </c>
      <c r="C97" s="18" t="s">
        <v>343</v>
      </c>
      <c r="D97" s="19">
        <f>D98</f>
        <v>0</v>
      </c>
      <c r="E97" s="20">
        <f>E98</f>
        <v>0</v>
      </c>
      <c r="F97" s="29">
        <v>0</v>
      </c>
      <c r="G97" s="22"/>
    </row>
    <row r="98" spans="1:7" s="6" customFormat="1" ht="89.25" hidden="1">
      <c r="B98" s="25" t="s">
        <v>86</v>
      </c>
      <c r="C98" s="26" t="s">
        <v>344</v>
      </c>
      <c r="D98" s="27">
        <f>D99</f>
        <v>0</v>
      </c>
      <c r="E98" s="28">
        <f>E99</f>
        <v>0</v>
      </c>
      <c r="F98" s="30">
        <v>0</v>
      </c>
      <c r="G98" s="22"/>
    </row>
    <row r="99" spans="1:7" s="6" customFormat="1" ht="76.5" hidden="1">
      <c r="B99" s="25" t="s">
        <v>87</v>
      </c>
      <c r="C99" s="26" t="s">
        <v>345</v>
      </c>
      <c r="D99" s="27">
        <v>0</v>
      </c>
      <c r="E99" s="28">
        <v>0</v>
      </c>
      <c r="F99" s="38">
        <v>0</v>
      </c>
      <c r="G99" s="22"/>
    </row>
    <row r="100" spans="1:7" s="62" customFormat="1" ht="76.5">
      <c r="B100" s="63" t="s">
        <v>479</v>
      </c>
      <c r="C100" s="64" t="s">
        <v>343</v>
      </c>
      <c r="D100" s="65">
        <f>D101+D102</f>
        <v>60000</v>
      </c>
      <c r="E100" s="66">
        <f>E101+E102</f>
        <v>3652</v>
      </c>
      <c r="F100" s="54">
        <f>F102</f>
        <v>0.36520000000000002</v>
      </c>
      <c r="G100" s="51"/>
    </row>
    <row r="101" spans="1:7" s="62" customFormat="1" ht="79.5" customHeight="1">
      <c r="B101" s="59" t="s">
        <v>487</v>
      </c>
      <c r="C101" s="67" t="s">
        <v>345</v>
      </c>
      <c r="D101" s="60">
        <v>50000</v>
      </c>
      <c r="E101" s="61">
        <v>0</v>
      </c>
      <c r="F101" s="32">
        <f>E101/D101</f>
        <v>0</v>
      </c>
      <c r="G101" s="51"/>
    </row>
    <row r="102" spans="1:7" s="6" customFormat="1" ht="78.75" customHeight="1">
      <c r="A102" s="6" t="s">
        <v>486</v>
      </c>
      <c r="B102" s="59" t="s">
        <v>478</v>
      </c>
      <c r="C102" s="67" t="s">
        <v>557</v>
      </c>
      <c r="D102" s="60">
        <v>10000</v>
      </c>
      <c r="E102" s="61">
        <v>3652</v>
      </c>
      <c r="F102" s="32">
        <f>E102/D102</f>
        <v>0.36520000000000002</v>
      </c>
      <c r="G102" s="22"/>
    </row>
    <row r="103" spans="1:7" s="6" customFormat="1" ht="30.75" customHeight="1">
      <c r="B103" s="17" t="s">
        <v>88</v>
      </c>
      <c r="C103" s="18" t="s">
        <v>346</v>
      </c>
      <c r="D103" s="19">
        <f>D104</f>
        <v>90600000</v>
      </c>
      <c r="E103" s="20">
        <f>E104</f>
        <v>38433980.590000004</v>
      </c>
      <c r="F103" s="24">
        <f>E103/D103</f>
        <v>0.42421612130242831</v>
      </c>
      <c r="G103" s="22"/>
    </row>
    <row r="104" spans="1:7" s="6" customFormat="1" ht="32.25" customHeight="1">
      <c r="B104" s="25" t="s">
        <v>89</v>
      </c>
      <c r="C104" s="26" t="s">
        <v>347</v>
      </c>
      <c r="D104" s="27">
        <f>D105+D106</f>
        <v>90600000</v>
      </c>
      <c r="E104" s="28">
        <f>E105+E106</f>
        <v>38433980.590000004</v>
      </c>
      <c r="F104" s="29">
        <f>E104/D104</f>
        <v>0.42421612130242831</v>
      </c>
      <c r="G104" s="22"/>
    </row>
    <row r="105" spans="1:7" s="6" customFormat="1" ht="54.75" customHeight="1">
      <c r="B105" s="25" t="s">
        <v>90</v>
      </c>
      <c r="C105" s="26" t="s">
        <v>348</v>
      </c>
      <c r="D105" s="27">
        <v>83650000</v>
      </c>
      <c r="E105" s="28">
        <v>36479043.890000001</v>
      </c>
      <c r="F105" s="29">
        <f>E105/D105</f>
        <v>0.43609137943813508</v>
      </c>
      <c r="G105" s="22"/>
    </row>
    <row r="106" spans="1:7" s="6" customFormat="1" ht="43.5" customHeight="1">
      <c r="B106" s="25" t="s">
        <v>91</v>
      </c>
      <c r="C106" s="26" t="s">
        <v>349</v>
      </c>
      <c r="D106" s="27">
        <f>D107</f>
        <v>6950000</v>
      </c>
      <c r="E106" s="28">
        <f>E107</f>
        <v>1954936.7</v>
      </c>
      <c r="F106" s="30">
        <f>F107</f>
        <v>0.28128585611510792</v>
      </c>
      <c r="G106" s="22"/>
    </row>
    <row r="107" spans="1:7" s="6" customFormat="1" ht="42.75" customHeight="1">
      <c r="B107" s="25" t="s">
        <v>92</v>
      </c>
      <c r="C107" s="26" t="s">
        <v>350</v>
      </c>
      <c r="D107" s="27">
        <v>6950000</v>
      </c>
      <c r="E107" s="28">
        <v>1954936.7</v>
      </c>
      <c r="F107" s="29">
        <f t="shared" ref="F107:F120" si="13">E107/D107</f>
        <v>0.28128585611510792</v>
      </c>
      <c r="G107" s="22"/>
    </row>
    <row r="108" spans="1:7" s="62" customFormat="1" ht="28.5">
      <c r="B108" s="17" t="s">
        <v>93</v>
      </c>
      <c r="C108" s="18" t="s">
        <v>351</v>
      </c>
      <c r="D108" s="68">
        <f>D121+D124+D125+D131+D133+D136+D138+D139+D141+D143+D145+D146+D148+D128+D109</f>
        <v>1950000</v>
      </c>
      <c r="E108" s="69">
        <f>E121+E124+E125+E131+E133+E136+E138+E139+E141+E143+E145+E146+E148+E128+E109</f>
        <v>914534.09000000008</v>
      </c>
      <c r="F108" s="24">
        <f t="shared" si="13"/>
        <v>0.46899184102564107</v>
      </c>
      <c r="G108" s="51"/>
    </row>
    <row r="109" spans="1:7" s="70" customFormat="1" ht="37.5" customHeight="1">
      <c r="B109" s="71" t="s">
        <v>439</v>
      </c>
      <c r="C109" s="18" t="s">
        <v>441</v>
      </c>
      <c r="D109" s="72">
        <f>D110+D113+D115+D116+D117+D119+D120+D111+D112+D118</f>
        <v>850000</v>
      </c>
      <c r="E109" s="73">
        <f>E110+E112+E113+E114+E115+E116+E117+E118+E119+E120+E111</f>
        <v>389299.55</v>
      </c>
      <c r="F109" s="24">
        <f t="shared" si="13"/>
        <v>0.45799947058823526</v>
      </c>
      <c r="G109" s="74"/>
    </row>
    <row r="110" spans="1:7" s="75" customFormat="1" ht="78.75" customHeight="1">
      <c r="B110" s="76" t="s">
        <v>458</v>
      </c>
      <c r="C110" s="26" t="s">
        <v>457</v>
      </c>
      <c r="D110" s="77">
        <v>10000</v>
      </c>
      <c r="E110" s="78">
        <v>350</v>
      </c>
      <c r="F110" s="29">
        <f t="shared" si="13"/>
        <v>3.5000000000000003E-2</v>
      </c>
      <c r="G110" s="79"/>
    </row>
    <row r="111" spans="1:7" s="75" customFormat="1" ht="90" customHeight="1">
      <c r="B111" s="80" t="s">
        <v>488</v>
      </c>
      <c r="C111" s="67" t="s">
        <v>489</v>
      </c>
      <c r="D111" s="77">
        <v>0</v>
      </c>
      <c r="E111" s="81">
        <v>27000</v>
      </c>
      <c r="F111" s="32" t="e">
        <f t="shared" ref="F111" si="14">E111/D111</f>
        <v>#DIV/0!</v>
      </c>
      <c r="G111" s="79"/>
    </row>
    <row r="112" spans="1:7" s="75" customFormat="1" ht="75.75" customHeight="1">
      <c r="B112" s="80" t="s">
        <v>480</v>
      </c>
      <c r="C112" s="67" t="s">
        <v>481</v>
      </c>
      <c r="D112" s="77">
        <v>0</v>
      </c>
      <c r="E112" s="81">
        <v>2150</v>
      </c>
      <c r="F112" s="32" t="e">
        <f t="shared" si="13"/>
        <v>#DIV/0!</v>
      </c>
      <c r="G112" s="79"/>
    </row>
    <row r="113" spans="2:7" s="75" customFormat="1" ht="69" customHeight="1">
      <c r="B113" s="76" t="s">
        <v>460</v>
      </c>
      <c r="C113" s="26" t="s">
        <v>459</v>
      </c>
      <c r="D113" s="77">
        <v>400000</v>
      </c>
      <c r="E113" s="78">
        <v>0</v>
      </c>
      <c r="F113" s="29">
        <f t="shared" si="13"/>
        <v>0</v>
      </c>
      <c r="G113" s="79"/>
    </row>
    <row r="114" spans="2:7" s="75" customFormat="1" ht="84.75" customHeight="1">
      <c r="B114" s="80" t="s">
        <v>482</v>
      </c>
      <c r="C114" s="67" t="s">
        <v>558</v>
      </c>
      <c r="D114" s="77">
        <v>0</v>
      </c>
      <c r="E114" s="81">
        <v>0</v>
      </c>
      <c r="F114" s="32" t="e">
        <f t="shared" si="13"/>
        <v>#DIV/0!</v>
      </c>
      <c r="G114" s="79"/>
    </row>
    <row r="115" spans="2:7" s="75" customFormat="1" ht="76.5" customHeight="1">
      <c r="B115" s="76" t="s">
        <v>466</v>
      </c>
      <c r="C115" s="26" t="s">
        <v>465</v>
      </c>
      <c r="D115" s="77">
        <v>200000</v>
      </c>
      <c r="E115" s="78">
        <v>0</v>
      </c>
      <c r="F115" s="29">
        <f t="shared" si="13"/>
        <v>0</v>
      </c>
      <c r="G115" s="79"/>
    </row>
    <row r="116" spans="2:7" s="75" customFormat="1" ht="86.25" customHeight="1">
      <c r="B116" s="76" t="s">
        <v>462</v>
      </c>
      <c r="C116" s="26" t="s">
        <v>461</v>
      </c>
      <c r="D116" s="77">
        <v>50000</v>
      </c>
      <c r="E116" s="78">
        <v>2000</v>
      </c>
      <c r="F116" s="29">
        <f t="shared" si="13"/>
        <v>0.04</v>
      </c>
      <c r="G116" s="79"/>
    </row>
    <row r="117" spans="2:7" s="75" customFormat="1" ht="108.75" customHeight="1">
      <c r="B117" s="76" t="s">
        <v>464</v>
      </c>
      <c r="C117" s="26" t="s">
        <v>463</v>
      </c>
      <c r="D117" s="77">
        <v>25000</v>
      </c>
      <c r="E117" s="78">
        <v>4950</v>
      </c>
      <c r="F117" s="29">
        <f t="shared" si="13"/>
        <v>0.19800000000000001</v>
      </c>
      <c r="G117" s="79"/>
    </row>
    <row r="118" spans="2:7" s="75" customFormat="1" ht="78.75" customHeight="1">
      <c r="B118" s="80" t="s">
        <v>483</v>
      </c>
      <c r="C118" s="67" t="s">
        <v>484</v>
      </c>
      <c r="D118" s="77">
        <v>5000</v>
      </c>
      <c r="E118" s="81">
        <v>0</v>
      </c>
      <c r="F118" s="29">
        <f t="shared" si="13"/>
        <v>0</v>
      </c>
      <c r="G118" s="79"/>
    </row>
    <row r="119" spans="2:7" s="75" customFormat="1" ht="79.5" customHeight="1">
      <c r="B119" s="57" t="s">
        <v>443</v>
      </c>
      <c r="C119" s="26" t="s">
        <v>444</v>
      </c>
      <c r="D119" s="77">
        <v>100000</v>
      </c>
      <c r="E119" s="78">
        <v>117500</v>
      </c>
      <c r="F119" s="29">
        <f t="shared" si="13"/>
        <v>1.175</v>
      </c>
      <c r="G119" s="79"/>
    </row>
    <row r="120" spans="2:7" s="62" customFormat="1" ht="79.5" customHeight="1">
      <c r="B120" s="82" t="s">
        <v>440</v>
      </c>
      <c r="C120" s="26" t="s">
        <v>442</v>
      </c>
      <c r="D120" s="83">
        <v>60000</v>
      </c>
      <c r="E120" s="84">
        <v>235349.55</v>
      </c>
      <c r="F120" s="29">
        <f t="shared" si="13"/>
        <v>3.9224924999999997</v>
      </c>
      <c r="G120" s="51"/>
    </row>
    <row r="121" spans="2:7" s="6" customFormat="1" ht="28.5" hidden="1">
      <c r="B121" s="17" t="s">
        <v>94</v>
      </c>
      <c r="C121" s="18" t="s">
        <v>352</v>
      </c>
      <c r="D121" s="19">
        <f>D122+D123</f>
        <v>0</v>
      </c>
      <c r="E121" s="20">
        <f>E122+E123</f>
        <v>0</v>
      </c>
      <c r="F121" s="24">
        <v>0</v>
      </c>
      <c r="G121" s="22"/>
    </row>
    <row r="122" spans="2:7" s="6" customFormat="1" ht="76.5" hidden="1">
      <c r="B122" s="25" t="s">
        <v>95</v>
      </c>
      <c r="C122" s="26" t="s">
        <v>353</v>
      </c>
      <c r="D122" s="27">
        <v>0</v>
      </c>
      <c r="E122" s="28">
        <v>0</v>
      </c>
      <c r="F122" s="29">
        <v>0</v>
      </c>
      <c r="G122" s="22"/>
    </row>
    <row r="123" spans="2:7" s="62" customFormat="1" ht="0.75" customHeight="1">
      <c r="B123" s="17" t="s">
        <v>491</v>
      </c>
      <c r="C123" s="18" t="s">
        <v>493</v>
      </c>
      <c r="D123" s="19">
        <f>D124</f>
        <v>0</v>
      </c>
      <c r="E123" s="20">
        <f>E124</f>
        <v>0</v>
      </c>
      <c r="F123" s="37">
        <v>0</v>
      </c>
      <c r="G123" s="51"/>
    </row>
    <row r="124" spans="2:7" s="6" customFormat="1" ht="67.5" hidden="1" customHeight="1">
      <c r="B124" s="25" t="s">
        <v>490</v>
      </c>
      <c r="C124" s="26" t="s">
        <v>492</v>
      </c>
      <c r="D124" s="27">
        <v>0</v>
      </c>
      <c r="E124" s="28">
        <v>0</v>
      </c>
      <c r="F124" s="29">
        <v>0</v>
      </c>
      <c r="G124" s="22"/>
    </row>
    <row r="125" spans="2:7" s="6" customFormat="1" ht="104.25" customHeight="1">
      <c r="B125" s="17" t="s">
        <v>491</v>
      </c>
      <c r="C125" s="18" t="s">
        <v>493</v>
      </c>
      <c r="D125" s="19">
        <f>D127+D126</f>
        <v>100000</v>
      </c>
      <c r="E125" s="20">
        <f>E127+E126</f>
        <v>265425.53999999998</v>
      </c>
      <c r="F125" s="24">
        <f t="shared" ref="F125:F127" si="15">E125/D125</f>
        <v>2.6542553999999998</v>
      </c>
      <c r="G125" s="22"/>
    </row>
    <row r="126" spans="2:7" s="396" customFormat="1" ht="66" customHeight="1">
      <c r="B126" s="33" t="s">
        <v>538</v>
      </c>
      <c r="C126" s="26" t="s">
        <v>539</v>
      </c>
      <c r="D126" s="35">
        <v>0</v>
      </c>
      <c r="E126" s="36">
        <v>16690.88</v>
      </c>
      <c r="F126" s="32" t="e">
        <f t="shared" si="15"/>
        <v>#DIV/0!</v>
      </c>
      <c r="G126" s="397"/>
    </row>
    <row r="127" spans="2:7" s="6" customFormat="1" ht="72.75" customHeight="1">
      <c r="B127" s="25" t="s">
        <v>490</v>
      </c>
      <c r="C127" s="26" t="s">
        <v>492</v>
      </c>
      <c r="D127" s="27">
        <v>100000</v>
      </c>
      <c r="E127" s="28">
        <v>248734.66</v>
      </c>
      <c r="F127" s="29">
        <f t="shared" si="15"/>
        <v>2.4873466</v>
      </c>
      <c r="G127" s="22"/>
    </row>
    <row r="128" spans="2:7" s="62" customFormat="1" ht="68.25" customHeight="1">
      <c r="B128" s="71" t="s">
        <v>429</v>
      </c>
      <c r="C128" s="85" t="s">
        <v>430</v>
      </c>
      <c r="D128" s="86">
        <f>D129+D130</f>
        <v>1000000</v>
      </c>
      <c r="E128" s="87">
        <f>E129+E130</f>
        <v>0</v>
      </c>
      <c r="F128" s="24">
        <f>E128/D128</f>
        <v>0</v>
      </c>
      <c r="G128" s="51"/>
    </row>
    <row r="129" spans="2:7" s="6" customFormat="1" ht="63" customHeight="1">
      <c r="B129" s="88" t="s">
        <v>425</v>
      </c>
      <c r="C129" s="89" t="s">
        <v>427</v>
      </c>
      <c r="D129" s="46">
        <v>500000</v>
      </c>
      <c r="E129" s="47">
        <v>0</v>
      </c>
      <c r="F129" s="29">
        <f>E129/D129</f>
        <v>0</v>
      </c>
      <c r="G129" s="22"/>
    </row>
    <row r="130" spans="2:7" s="6" customFormat="1" ht="66.75" customHeight="1">
      <c r="B130" s="57" t="s">
        <v>426</v>
      </c>
      <c r="C130" s="89" t="s">
        <v>428</v>
      </c>
      <c r="D130" s="90">
        <v>500000</v>
      </c>
      <c r="E130" s="91">
        <v>0</v>
      </c>
      <c r="F130" s="29">
        <f>E130/D130</f>
        <v>0</v>
      </c>
      <c r="G130" s="22"/>
    </row>
    <row r="131" spans="2:7" s="6" customFormat="1" ht="29.25" customHeight="1">
      <c r="B131" s="17" t="s">
        <v>523</v>
      </c>
      <c r="C131" s="18" t="s">
        <v>525</v>
      </c>
      <c r="D131" s="19">
        <f>D132</f>
        <v>0</v>
      </c>
      <c r="E131" s="20">
        <f>E132</f>
        <v>259809</v>
      </c>
      <c r="F131" s="32" t="e">
        <f t="shared" ref="F131:F154" si="16">E131/D131</f>
        <v>#DIV/0!</v>
      </c>
      <c r="G131" s="22"/>
    </row>
    <row r="132" spans="2:7" s="6" customFormat="1" ht="147" customHeight="1">
      <c r="B132" s="25" t="s">
        <v>524</v>
      </c>
      <c r="C132" s="26" t="s">
        <v>526</v>
      </c>
      <c r="D132" s="27">
        <v>0</v>
      </c>
      <c r="E132" s="28">
        <v>259809</v>
      </c>
      <c r="F132" s="32" t="e">
        <f t="shared" si="16"/>
        <v>#DIV/0!</v>
      </c>
      <c r="G132" s="22"/>
    </row>
    <row r="133" spans="2:7" s="6" customFormat="1" ht="28.5" hidden="1">
      <c r="B133" s="17" t="s">
        <v>96</v>
      </c>
      <c r="C133" s="18" t="s">
        <v>354</v>
      </c>
      <c r="D133" s="19">
        <f>D134</f>
        <v>0</v>
      </c>
      <c r="E133" s="20">
        <f>E134</f>
        <v>0</v>
      </c>
      <c r="F133" s="29" t="e">
        <f t="shared" si="16"/>
        <v>#DIV/0!</v>
      </c>
      <c r="G133" s="22"/>
    </row>
    <row r="134" spans="2:7" s="6" customFormat="1" ht="51" hidden="1">
      <c r="B134" s="25" t="s">
        <v>97</v>
      </c>
      <c r="C134" s="26" t="s">
        <v>355</v>
      </c>
      <c r="D134" s="27">
        <f>D135</f>
        <v>0</v>
      </c>
      <c r="E134" s="28">
        <f>E135</f>
        <v>0</v>
      </c>
      <c r="F134" s="29" t="e">
        <f t="shared" si="16"/>
        <v>#DIV/0!</v>
      </c>
      <c r="G134" s="22"/>
    </row>
    <row r="135" spans="2:7" s="6" customFormat="1" ht="63.75" hidden="1">
      <c r="B135" s="25" t="s">
        <v>98</v>
      </c>
      <c r="C135" s="26" t="s">
        <v>356</v>
      </c>
      <c r="D135" s="27">
        <v>0</v>
      </c>
      <c r="E135" s="28">
        <v>0</v>
      </c>
      <c r="F135" s="29" t="e">
        <f t="shared" si="16"/>
        <v>#DIV/0!</v>
      </c>
      <c r="G135" s="22"/>
    </row>
    <row r="136" spans="2:7" s="6" customFormat="1" ht="102" hidden="1">
      <c r="B136" s="17" t="s">
        <v>99</v>
      </c>
      <c r="C136" s="18" t="s">
        <v>357</v>
      </c>
      <c r="D136" s="86">
        <f>D137</f>
        <v>0</v>
      </c>
      <c r="E136" s="87">
        <f>E137</f>
        <v>0</v>
      </c>
      <c r="F136" s="29" t="e">
        <f t="shared" si="16"/>
        <v>#DIV/0!</v>
      </c>
      <c r="G136" s="22"/>
    </row>
    <row r="137" spans="2:7" s="6" customFormat="1" ht="30" hidden="1">
      <c r="B137" s="25" t="s">
        <v>100</v>
      </c>
      <c r="C137" s="26" t="s">
        <v>358</v>
      </c>
      <c r="D137" s="27">
        <v>0</v>
      </c>
      <c r="E137" s="28">
        <v>0</v>
      </c>
      <c r="F137" s="29" t="e">
        <f t="shared" si="16"/>
        <v>#DIV/0!</v>
      </c>
      <c r="G137" s="22"/>
    </row>
    <row r="138" spans="2:7" s="62" customFormat="1" ht="51" hidden="1">
      <c r="B138" s="17" t="s">
        <v>101</v>
      </c>
      <c r="C138" s="18" t="s">
        <v>359</v>
      </c>
      <c r="D138" s="92">
        <v>0</v>
      </c>
      <c r="E138" s="20">
        <v>0</v>
      </c>
      <c r="F138" s="29" t="e">
        <f t="shared" si="16"/>
        <v>#DIV/0!</v>
      </c>
      <c r="G138" s="51"/>
    </row>
    <row r="139" spans="2:7" s="62" customFormat="1" ht="27" hidden="1" customHeight="1">
      <c r="B139" s="17" t="s">
        <v>276</v>
      </c>
      <c r="C139" s="18" t="s">
        <v>360</v>
      </c>
      <c r="D139" s="92">
        <f>D140</f>
        <v>0</v>
      </c>
      <c r="E139" s="20">
        <f>E140</f>
        <v>0</v>
      </c>
      <c r="F139" s="29" t="e">
        <f t="shared" si="16"/>
        <v>#DIV/0!</v>
      </c>
      <c r="G139" s="51"/>
    </row>
    <row r="140" spans="2:7" s="6" customFormat="1" ht="26.25" hidden="1" customHeight="1">
      <c r="B140" s="25" t="s">
        <v>277</v>
      </c>
      <c r="C140" s="26" t="s">
        <v>361</v>
      </c>
      <c r="D140" s="93">
        <v>0</v>
      </c>
      <c r="E140" s="28">
        <v>0</v>
      </c>
      <c r="F140" s="29" t="e">
        <f t="shared" si="16"/>
        <v>#DIV/0!</v>
      </c>
      <c r="G140" s="22"/>
    </row>
    <row r="141" spans="2:7" s="6" customFormat="1" ht="38.25" hidden="1">
      <c r="B141" s="17" t="s">
        <v>102</v>
      </c>
      <c r="C141" s="18" t="s">
        <v>362</v>
      </c>
      <c r="D141" s="19">
        <f>D142</f>
        <v>0</v>
      </c>
      <c r="E141" s="20">
        <f>E142</f>
        <v>0</v>
      </c>
      <c r="F141" s="29" t="e">
        <f t="shared" si="16"/>
        <v>#DIV/0!</v>
      </c>
      <c r="G141" s="22"/>
    </row>
    <row r="142" spans="2:7" s="6" customFormat="1" ht="51" hidden="1">
      <c r="B142" s="25" t="s">
        <v>103</v>
      </c>
      <c r="C142" s="26" t="s">
        <v>363</v>
      </c>
      <c r="D142" s="93">
        <v>0</v>
      </c>
      <c r="E142" s="28">
        <v>0</v>
      </c>
      <c r="F142" s="29" t="e">
        <f t="shared" si="16"/>
        <v>#DIV/0!</v>
      </c>
      <c r="G142" s="22"/>
    </row>
    <row r="143" spans="2:7" s="6" customFormat="1" ht="63.75" hidden="1">
      <c r="B143" s="17" t="s">
        <v>104</v>
      </c>
      <c r="C143" s="18" t="s">
        <v>364</v>
      </c>
      <c r="D143" s="19">
        <f>D144</f>
        <v>0</v>
      </c>
      <c r="E143" s="20">
        <f>E144</f>
        <v>0</v>
      </c>
      <c r="F143" s="29" t="e">
        <f t="shared" si="16"/>
        <v>#DIV/0!</v>
      </c>
      <c r="G143" s="22"/>
    </row>
    <row r="144" spans="2:7" s="6" customFormat="1" ht="63.75" hidden="1">
      <c r="B144" s="25" t="s">
        <v>105</v>
      </c>
      <c r="C144" s="26" t="s">
        <v>365</v>
      </c>
      <c r="D144" s="93">
        <v>0</v>
      </c>
      <c r="E144" s="28">
        <v>0</v>
      </c>
      <c r="F144" s="29" t="e">
        <f t="shared" si="16"/>
        <v>#DIV/0!</v>
      </c>
      <c r="G144" s="22"/>
    </row>
    <row r="145" spans="2:7" s="62" customFormat="1" ht="63.75" hidden="1">
      <c r="B145" s="17" t="s">
        <v>106</v>
      </c>
      <c r="C145" s="18" t="s">
        <v>366</v>
      </c>
      <c r="D145" s="19">
        <v>0</v>
      </c>
      <c r="E145" s="20">
        <v>0</v>
      </c>
      <c r="F145" s="29" t="e">
        <f t="shared" si="16"/>
        <v>#DIV/0!</v>
      </c>
      <c r="G145" s="51"/>
    </row>
    <row r="146" spans="2:7" s="6" customFormat="1" ht="38.25" hidden="1">
      <c r="B146" s="17" t="s">
        <v>107</v>
      </c>
      <c r="C146" s="18" t="s">
        <v>367</v>
      </c>
      <c r="D146" s="19">
        <f>D147</f>
        <v>0</v>
      </c>
      <c r="E146" s="20">
        <f>E147</f>
        <v>0</v>
      </c>
      <c r="F146" s="29" t="e">
        <f t="shared" si="16"/>
        <v>#DIV/0!</v>
      </c>
      <c r="G146" s="22"/>
    </row>
    <row r="147" spans="2:7" s="6" customFormat="1" ht="51" hidden="1">
      <c r="B147" s="25" t="s">
        <v>108</v>
      </c>
      <c r="C147" s="26" t="s">
        <v>368</v>
      </c>
      <c r="D147" s="27">
        <v>0</v>
      </c>
      <c r="E147" s="28">
        <v>0</v>
      </c>
      <c r="F147" s="29" t="e">
        <f t="shared" si="16"/>
        <v>#DIV/0!</v>
      </c>
      <c r="G147" s="22"/>
    </row>
    <row r="148" spans="2:7" s="6" customFormat="1" ht="28.5" hidden="1">
      <c r="B148" s="17" t="s">
        <v>109</v>
      </c>
      <c r="C148" s="18" t="s">
        <v>369</v>
      </c>
      <c r="D148" s="19">
        <f>D149</f>
        <v>0</v>
      </c>
      <c r="E148" s="20">
        <f>E149</f>
        <v>0</v>
      </c>
      <c r="F148" s="29" t="e">
        <f t="shared" si="16"/>
        <v>#DIV/0!</v>
      </c>
      <c r="G148" s="22"/>
    </row>
    <row r="149" spans="2:7" s="6" customFormat="1" ht="38.25" hidden="1">
      <c r="B149" s="25" t="s">
        <v>110</v>
      </c>
      <c r="C149" s="26" t="s">
        <v>370</v>
      </c>
      <c r="D149" s="27">
        <v>0</v>
      </c>
      <c r="E149" s="28">
        <v>0</v>
      </c>
      <c r="F149" s="29" t="e">
        <f t="shared" si="16"/>
        <v>#DIV/0!</v>
      </c>
      <c r="G149" s="22"/>
    </row>
    <row r="150" spans="2:7" s="6" customFormat="1" ht="28.5">
      <c r="B150" s="17" t="s">
        <v>111</v>
      </c>
      <c r="C150" s="18" t="s">
        <v>371</v>
      </c>
      <c r="D150" s="19">
        <f>D151+D153</f>
        <v>500000</v>
      </c>
      <c r="E150" s="20">
        <f>E151+E153</f>
        <v>5038.5400000000373</v>
      </c>
      <c r="F150" s="29">
        <f t="shared" si="16"/>
        <v>1.0077080000000075E-2</v>
      </c>
      <c r="G150" s="22"/>
    </row>
    <row r="151" spans="2:7" s="6" customFormat="1" ht="30">
      <c r="B151" s="25" t="s">
        <v>112</v>
      </c>
      <c r="C151" s="26" t="s">
        <v>372</v>
      </c>
      <c r="D151" s="27">
        <f>D152</f>
        <v>0</v>
      </c>
      <c r="E151" s="28">
        <f>E152</f>
        <v>-387186.35</v>
      </c>
      <c r="F151" s="32" t="e">
        <f t="shared" si="16"/>
        <v>#DIV/0!</v>
      </c>
      <c r="G151" s="22"/>
    </row>
    <row r="152" spans="2:7" s="6" customFormat="1" ht="30">
      <c r="B152" s="25" t="s">
        <v>113</v>
      </c>
      <c r="C152" s="26" t="s">
        <v>373</v>
      </c>
      <c r="D152" s="27">
        <v>0</v>
      </c>
      <c r="E152" s="28">
        <v>-387186.35</v>
      </c>
      <c r="F152" s="32" t="e">
        <f t="shared" si="16"/>
        <v>#DIV/0!</v>
      </c>
      <c r="G152" s="22"/>
    </row>
    <row r="153" spans="2:7" s="6" customFormat="1" ht="30">
      <c r="B153" s="25" t="s">
        <v>114</v>
      </c>
      <c r="C153" s="26" t="s">
        <v>374</v>
      </c>
      <c r="D153" s="27">
        <f>D154</f>
        <v>500000</v>
      </c>
      <c r="E153" s="28">
        <f>E154</f>
        <v>392224.89</v>
      </c>
      <c r="F153" s="29">
        <f t="shared" si="16"/>
        <v>0.78444977999999999</v>
      </c>
      <c r="G153" s="22"/>
    </row>
    <row r="154" spans="2:7" s="6" customFormat="1" ht="30">
      <c r="B154" s="25" t="s">
        <v>115</v>
      </c>
      <c r="C154" s="26" t="s">
        <v>375</v>
      </c>
      <c r="D154" s="27">
        <v>500000</v>
      </c>
      <c r="E154" s="28">
        <v>392224.89</v>
      </c>
      <c r="F154" s="29">
        <f t="shared" si="16"/>
        <v>0.78444977999999999</v>
      </c>
      <c r="G154" s="22"/>
    </row>
    <row r="155" spans="2:7" s="6" customFormat="1" ht="28.5">
      <c r="B155" s="17" t="s">
        <v>116</v>
      </c>
      <c r="C155" s="18" t="s">
        <v>376</v>
      </c>
      <c r="D155" s="68">
        <f>D156+D227+D234</f>
        <v>670018392.5200001</v>
      </c>
      <c r="E155" s="69">
        <f>E156+E227+E234+E232</f>
        <v>431717580.54999995</v>
      </c>
      <c r="F155" s="24">
        <f t="shared" ref="F155:F160" si="17">E155/D155</f>
        <v>0.64433690980671576</v>
      </c>
      <c r="G155" s="22"/>
    </row>
    <row r="156" spans="2:7" s="6" customFormat="1" ht="38.25">
      <c r="B156" s="17" t="s">
        <v>117</v>
      </c>
      <c r="C156" s="18" t="s">
        <v>377</v>
      </c>
      <c r="D156" s="19">
        <f>D157+D163+D198+D218</f>
        <v>663753304.45000005</v>
      </c>
      <c r="E156" s="20">
        <f>E157+E163+E198+E218</f>
        <v>430745902.26999998</v>
      </c>
      <c r="F156" s="37">
        <f t="shared" si="17"/>
        <v>0.6489548140584025</v>
      </c>
      <c r="G156" s="22"/>
    </row>
    <row r="157" spans="2:7" s="75" customFormat="1" ht="27" customHeight="1">
      <c r="B157" s="94" t="s">
        <v>118</v>
      </c>
      <c r="C157" s="95" t="s">
        <v>378</v>
      </c>
      <c r="D157" s="96">
        <f>D158+D161</f>
        <v>14987096.09</v>
      </c>
      <c r="E157" s="97">
        <f>E158+E161</f>
        <v>11360482.640000001</v>
      </c>
      <c r="F157" s="98">
        <f t="shared" si="17"/>
        <v>0.75801760206102742</v>
      </c>
      <c r="G157" s="79"/>
    </row>
    <row r="158" spans="2:7" s="6" customFormat="1" ht="28.5">
      <c r="B158" s="17" t="s">
        <v>119</v>
      </c>
      <c r="C158" s="18" t="s">
        <v>542</v>
      </c>
      <c r="D158" s="19">
        <f>D159+D160</f>
        <v>7076160</v>
      </c>
      <c r="E158" s="20">
        <f>E159+E160</f>
        <v>4717200</v>
      </c>
      <c r="F158" s="98">
        <f t="shared" si="17"/>
        <v>0.66663274996608335</v>
      </c>
      <c r="G158" s="22"/>
    </row>
    <row r="159" spans="2:7" s="6" customFormat="1" ht="30">
      <c r="B159" s="25" t="s">
        <v>120</v>
      </c>
      <c r="C159" s="26" t="s">
        <v>379</v>
      </c>
      <c r="D159" s="27">
        <v>0</v>
      </c>
      <c r="E159" s="28">
        <v>0</v>
      </c>
      <c r="F159" s="53" t="e">
        <f t="shared" si="17"/>
        <v>#DIV/0!</v>
      </c>
      <c r="G159" s="22"/>
    </row>
    <row r="160" spans="2:7" s="6" customFormat="1" ht="30.75" customHeight="1">
      <c r="B160" s="33" t="s">
        <v>540</v>
      </c>
      <c r="C160" s="26" t="s">
        <v>541</v>
      </c>
      <c r="D160" s="35">
        <v>7076160</v>
      </c>
      <c r="E160" s="36">
        <v>4717200</v>
      </c>
      <c r="F160" s="100">
        <f t="shared" si="17"/>
        <v>0.66663274996608335</v>
      </c>
      <c r="G160" s="22"/>
    </row>
    <row r="161" spans="2:7" s="6" customFormat="1" ht="28.5">
      <c r="B161" s="17" t="s">
        <v>474</v>
      </c>
      <c r="C161" s="18" t="s">
        <v>475</v>
      </c>
      <c r="D161" s="19">
        <f>D162</f>
        <v>7910936.0899999999</v>
      </c>
      <c r="E161" s="20">
        <f>E162</f>
        <v>6643282.6399999997</v>
      </c>
      <c r="F161" s="398">
        <f>F162</f>
        <v>0.8397593615245601</v>
      </c>
      <c r="G161" s="22"/>
    </row>
    <row r="162" spans="2:7" s="6" customFormat="1" ht="30">
      <c r="B162" s="25" t="s">
        <v>476</v>
      </c>
      <c r="C162" s="26" t="s">
        <v>494</v>
      </c>
      <c r="D162" s="27">
        <v>7910936.0899999999</v>
      </c>
      <c r="E162" s="28">
        <v>6643282.6399999997</v>
      </c>
      <c r="F162" s="29">
        <f>E162/D162</f>
        <v>0.8397593615245601</v>
      </c>
      <c r="G162" s="22"/>
    </row>
    <row r="163" spans="2:7" s="75" customFormat="1" ht="27" customHeight="1">
      <c r="B163" s="94" t="s">
        <v>121</v>
      </c>
      <c r="C163" s="95" t="s">
        <v>380</v>
      </c>
      <c r="D163" s="118">
        <f>D166+D168+D170+D172+D174+D176+D178+D180+D184+D186+D188+D190+D194+D196+D182+D192</f>
        <v>83155909.670000002</v>
      </c>
      <c r="E163" s="97">
        <f>E170+E172+E176+E180+E184+E188+E190+E194+E196+E166+E168+E182+E174+E178+E186+E192</f>
        <v>39711304.250000007</v>
      </c>
      <c r="F163" s="99">
        <f>E163/D163</f>
        <v>0.47755240015523009</v>
      </c>
      <c r="G163" s="79"/>
    </row>
    <row r="164" spans="2:7" s="6" customFormat="1" ht="38.25" hidden="1">
      <c r="B164" s="17" t="s">
        <v>122</v>
      </c>
      <c r="C164" s="18" t="s">
        <v>381</v>
      </c>
      <c r="D164" s="19">
        <f>D165</f>
        <v>0</v>
      </c>
      <c r="E164" s="20">
        <f>E165</f>
        <v>0</v>
      </c>
      <c r="F164" s="24">
        <v>0</v>
      </c>
      <c r="G164" s="22"/>
    </row>
    <row r="165" spans="2:7" s="6" customFormat="1" ht="44.25" hidden="1" customHeight="1">
      <c r="B165" s="25" t="s">
        <v>123</v>
      </c>
      <c r="C165" s="26" t="s">
        <v>382</v>
      </c>
      <c r="D165" s="27">
        <v>0</v>
      </c>
      <c r="E165" s="28">
        <v>0</v>
      </c>
      <c r="F165" s="30">
        <v>0</v>
      </c>
      <c r="G165" s="22"/>
    </row>
    <row r="166" spans="2:7" s="62" customFormat="1" ht="30" customHeight="1">
      <c r="B166" s="17" t="s">
        <v>278</v>
      </c>
      <c r="C166" s="18" t="s">
        <v>383</v>
      </c>
      <c r="D166" s="19">
        <f>D167</f>
        <v>0</v>
      </c>
      <c r="E166" s="20">
        <f>E167</f>
        <v>0</v>
      </c>
      <c r="F166" s="21">
        <f>F167</f>
        <v>0</v>
      </c>
      <c r="G166" s="51"/>
    </row>
    <row r="167" spans="2:7" s="6" customFormat="1" ht="27" customHeight="1">
      <c r="B167" s="25" t="s">
        <v>279</v>
      </c>
      <c r="C167" s="26" t="s">
        <v>384</v>
      </c>
      <c r="D167" s="27">
        <v>0</v>
      </c>
      <c r="E167" s="28">
        <v>0</v>
      </c>
      <c r="F167" s="29">
        <v>0</v>
      </c>
      <c r="G167" s="22"/>
    </row>
    <row r="168" spans="2:7" s="6" customFormat="1" ht="24" customHeight="1">
      <c r="B168" s="17" t="s">
        <v>124</v>
      </c>
      <c r="C168" s="18" t="s">
        <v>385</v>
      </c>
      <c r="D168" s="19">
        <f>D169</f>
        <v>0</v>
      </c>
      <c r="E168" s="20">
        <f>E169</f>
        <v>0</v>
      </c>
      <c r="F168" s="29">
        <f>F169</f>
        <v>0</v>
      </c>
      <c r="G168" s="22"/>
    </row>
    <row r="169" spans="2:7" s="6" customFormat="1" ht="27" customHeight="1">
      <c r="B169" s="25" t="s">
        <v>124</v>
      </c>
      <c r="C169" s="26" t="s">
        <v>386</v>
      </c>
      <c r="D169" s="27">
        <v>0</v>
      </c>
      <c r="E169" s="28">
        <v>0</v>
      </c>
      <c r="F169" s="30">
        <v>0</v>
      </c>
      <c r="G169" s="22"/>
    </row>
    <row r="170" spans="2:7" s="75" customFormat="1" ht="51.75" customHeight="1">
      <c r="B170" s="94" t="s">
        <v>125</v>
      </c>
      <c r="C170" s="95" t="s">
        <v>504</v>
      </c>
      <c r="D170" s="96">
        <f>D171</f>
        <v>0</v>
      </c>
      <c r="E170" s="97">
        <f>E171</f>
        <v>0</v>
      </c>
      <c r="F170" s="100">
        <f>F171</f>
        <v>0</v>
      </c>
      <c r="G170" s="79"/>
    </row>
    <row r="171" spans="2:7" s="75" customFormat="1" ht="42.75" customHeight="1">
      <c r="B171" s="101" t="s">
        <v>125</v>
      </c>
      <c r="C171" s="102" t="s">
        <v>505</v>
      </c>
      <c r="D171" s="103">
        <v>0</v>
      </c>
      <c r="E171" s="104">
        <v>0</v>
      </c>
      <c r="F171" s="100">
        <v>0</v>
      </c>
      <c r="G171" s="79"/>
    </row>
    <row r="172" spans="2:7" s="70" customFormat="1" ht="48.75" customHeight="1">
      <c r="B172" s="105" t="s">
        <v>527</v>
      </c>
      <c r="C172" s="95" t="s">
        <v>529</v>
      </c>
      <c r="D172" s="96">
        <f>D173</f>
        <v>700000</v>
      </c>
      <c r="E172" s="97">
        <f>E173</f>
        <v>676970</v>
      </c>
      <c r="F172" s="98">
        <v>0</v>
      </c>
      <c r="G172" s="74"/>
    </row>
    <row r="173" spans="2:7" s="75" customFormat="1" ht="54.75" customHeight="1">
      <c r="B173" s="76" t="s">
        <v>528</v>
      </c>
      <c r="C173" s="102" t="s">
        <v>530</v>
      </c>
      <c r="D173" s="103">
        <v>700000</v>
      </c>
      <c r="E173" s="104">
        <v>676970</v>
      </c>
      <c r="F173" s="100">
        <v>0</v>
      </c>
      <c r="G173" s="79"/>
    </row>
    <row r="174" spans="2:7" s="75" customFormat="1" ht="86.25" customHeight="1">
      <c r="B174" s="106" t="s">
        <v>499</v>
      </c>
      <c r="C174" s="107" t="s">
        <v>543</v>
      </c>
      <c r="D174" s="108">
        <f>D175</f>
        <v>4483516.16</v>
      </c>
      <c r="E174" s="109">
        <f>E175</f>
        <v>4222621.26</v>
      </c>
      <c r="F174" s="99">
        <f t="shared" ref="F174:F175" si="18">E174/D174</f>
        <v>0.94181020192865761</v>
      </c>
      <c r="G174" s="79"/>
    </row>
    <row r="175" spans="2:7" s="75" customFormat="1" ht="95.25" customHeight="1">
      <c r="B175" s="110" t="s">
        <v>500</v>
      </c>
      <c r="C175" s="133" t="s">
        <v>544</v>
      </c>
      <c r="D175" s="112">
        <v>4483516.16</v>
      </c>
      <c r="E175" s="113">
        <v>4222621.26</v>
      </c>
      <c r="F175" s="399">
        <f t="shared" si="18"/>
        <v>0.94181020192865761</v>
      </c>
      <c r="G175" s="79"/>
    </row>
    <row r="176" spans="2:7" s="70" customFormat="1" ht="50.25" customHeight="1">
      <c r="B176" s="71" t="s">
        <v>432</v>
      </c>
      <c r="C176" s="114" t="s">
        <v>435</v>
      </c>
      <c r="D176" s="96">
        <f>D177</f>
        <v>0</v>
      </c>
      <c r="E176" s="97">
        <f>E177</f>
        <v>0</v>
      </c>
      <c r="F176" s="98">
        <v>0</v>
      </c>
      <c r="G176" s="74"/>
    </row>
    <row r="177" spans="2:7" s="75" customFormat="1" ht="50.25" customHeight="1">
      <c r="B177" s="76" t="s">
        <v>431</v>
      </c>
      <c r="C177" s="115" t="s">
        <v>436</v>
      </c>
      <c r="D177" s="103">
        <v>0</v>
      </c>
      <c r="E177" s="104">
        <v>0</v>
      </c>
      <c r="F177" s="100">
        <v>0</v>
      </c>
      <c r="G177" s="79"/>
    </row>
    <row r="178" spans="2:7" s="75" customFormat="1" ht="90.75" customHeight="1">
      <c r="B178" s="116" t="s">
        <v>501</v>
      </c>
      <c r="C178" s="117" t="s">
        <v>502</v>
      </c>
      <c r="D178" s="118">
        <f>D179</f>
        <v>7081082.3399999999</v>
      </c>
      <c r="E178" s="119">
        <f>E179</f>
        <v>6010142.2000000002</v>
      </c>
      <c r="F178" s="99">
        <f t="shared" ref="F178:F179" si="19">E178/D178</f>
        <v>0.84876038879672178</v>
      </c>
      <c r="G178" s="79"/>
    </row>
    <row r="179" spans="2:7" s="75" customFormat="1" ht="93" customHeight="1">
      <c r="B179" s="120" t="s">
        <v>501</v>
      </c>
      <c r="C179" s="111" t="s">
        <v>503</v>
      </c>
      <c r="D179" s="121">
        <v>7081082.3399999999</v>
      </c>
      <c r="E179" s="122">
        <v>6010142.2000000002</v>
      </c>
      <c r="F179" s="399">
        <f t="shared" si="19"/>
        <v>0.84876038879672178</v>
      </c>
      <c r="G179" s="79"/>
    </row>
    <row r="180" spans="2:7" s="70" customFormat="1" ht="63.75" customHeight="1">
      <c r="B180" s="123" t="s">
        <v>433</v>
      </c>
      <c r="C180" s="124" t="s">
        <v>437</v>
      </c>
      <c r="D180" s="96">
        <f>D181</f>
        <v>0</v>
      </c>
      <c r="E180" s="97">
        <f>E181</f>
        <v>0</v>
      </c>
      <c r="F180" s="132" t="e">
        <f t="shared" ref="F180:F181" si="20">E180/D180</f>
        <v>#DIV/0!</v>
      </c>
      <c r="G180" s="74"/>
    </row>
    <row r="181" spans="2:7" s="75" customFormat="1" ht="66" customHeight="1">
      <c r="B181" s="101" t="s">
        <v>434</v>
      </c>
      <c r="C181" s="102" t="s">
        <v>438</v>
      </c>
      <c r="D181" s="103">
        <v>0</v>
      </c>
      <c r="E181" s="104">
        <v>0</v>
      </c>
      <c r="F181" s="132" t="e">
        <f t="shared" si="20"/>
        <v>#DIV/0!</v>
      </c>
      <c r="G181" s="79"/>
    </row>
    <row r="182" spans="2:7" s="70" customFormat="1" ht="41.25" customHeight="1">
      <c r="B182" s="126" t="s">
        <v>495</v>
      </c>
      <c r="C182" s="95" t="s">
        <v>497</v>
      </c>
      <c r="D182" s="96">
        <f>D183</f>
        <v>0</v>
      </c>
      <c r="E182" s="97">
        <f>E183</f>
        <v>0</v>
      </c>
      <c r="F182" s="400" t="e">
        <f t="shared" ref="F182:F183" si="21">E182/D182</f>
        <v>#DIV/0!</v>
      </c>
      <c r="G182" s="74"/>
    </row>
    <row r="183" spans="2:7" s="75" customFormat="1" ht="39.75" customHeight="1">
      <c r="B183" s="128" t="s">
        <v>496</v>
      </c>
      <c r="C183" s="102" t="s">
        <v>497</v>
      </c>
      <c r="D183" s="103">
        <v>0</v>
      </c>
      <c r="E183" s="104">
        <v>0</v>
      </c>
      <c r="F183" s="132" t="e">
        <f t="shared" si="21"/>
        <v>#DIV/0!</v>
      </c>
      <c r="G183" s="79"/>
    </row>
    <row r="184" spans="2:7" s="70" customFormat="1" ht="55.5" customHeight="1">
      <c r="B184" s="129" t="s">
        <v>449</v>
      </c>
      <c r="C184" s="95" t="s">
        <v>450</v>
      </c>
      <c r="D184" s="96">
        <f>D185</f>
        <v>10838105.98</v>
      </c>
      <c r="E184" s="97">
        <f>E185</f>
        <v>4379025.4400000004</v>
      </c>
      <c r="F184" s="400">
        <f>E184/D184</f>
        <v>0.40403973241088387</v>
      </c>
      <c r="G184" s="74"/>
    </row>
    <row r="185" spans="2:7" s="75" customFormat="1" ht="51">
      <c r="B185" s="130" t="s">
        <v>449</v>
      </c>
      <c r="C185" s="102" t="s">
        <v>451</v>
      </c>
      <c r="D185" s="103">
        <v>10838105.98</v>
      </c>
      <c r="E185" s="104">
        <v>4379025.4400000004</v>
      </c>
      <c r="F185" s="132">
        <f>E185/D185</f>
        <v>0.40403973241088387</v>
      </c>
      <c r="G185" s="79"/>
    </row>
    <row r="186" spans="2:7" s="75" customFormat="1" ht="51.75">
      <c r="B186" s="403" t="s">
        <v>506</v>
      </c>
      <c r="C186" s="404" t="s">
        <v>508</v>
      </c>
      <c r="D186" s="118">
        <f>D187</f>
        <v>0</v>
      </c>
      <c r="E186" s="119">
        <f>E187</f>
        <v>0</v>
      </c>
      <c r="F186" s="401" t="e">
        <f>F187</f>
        <v>#DIV/0!</v>
      </c>
      <c r="G186" s="79"/>
    </row>
    <row r="187" spans="2:7" s="75" customFormat="1" ht="51.75">
      <c r="B187" s="405" t="s">
        <v>507</v>
      </c>
      <c r="C187" s="406" t="s">
        <v>509</v>
      </c>
      <c r="D187" s="121">
        <v>0</v>
      </c>
      <c r="E187" s="122">
        <v>0</v>
      </c>
      <c r="F187" s="402" t="e">
        <f>E187/D187</f>
        <v>#DIV/0!</v>
      </c>
      <c r="G187" s="79"/>
    </row>
    <row r="188" spans="2:7" s="75" customFormat="1" ht="39.75" customHeight="1">
      <c r="B188" s="94" t="s">
        <v>126</v>
      </c>
      <c r="C188" s="95" t="s">
        <v>387</v>
      </c>
      <c r="D188" s="96">
        <f>D189</f>
        <v>1627549.41</v>
      </c>
      <c r="E188" s="97">
        <f>E189</f>
        <v>1627549.41</v>
      </c>
      <c r="F188" s="131">
        <f>F189</f>
        <v>1</v>
      </c>
      <c r="G188" s="79"/>
    </row>
    <row r="189" spans="2:7" s="75" customFormat="1" ht="26.25" customHeight="1">
      <c r="B189" s="101" t="s">
        <v>127</v>
      </c>
      <c r="C189" s="102" t="s">
        <v>388</v>
      </c>
      <c r="D189" s="103">
        <v>1627549.41</v>
      </c>
      <c r="E189" s="104">
        <v>1627549.41</v>
      </c>
      <c r="F189" s="132">
        <f>E189/D189</f>
        <v>1</v>
      </c>
      <c r="G189" s="79"/>
    </row>
    <row r="190" spans="2:7" s="75" customFormat="1" ht="24.75" customHeight="1">
      <c r="B190" s="94" t="s">
        <v>128</v>
      </c>
      <c r="C190" s="95" t="s">
        <v>448</v>
      </c>
      <c r="D190" s="96">
        <f>D191</f>
        <v>197890.41</v>
      </c>
      <c r="E190" s="97">
        <f>E191</f>
        <v>197890.41</v>
      </c>
      <c r="F190" s="127">
        <f t="shared" ref="F190:F195" si="22">E190/D190</f>
        <v>1</v>
      </c>
      <c r="G190" s="79"/>
    </row>
    <row r="191" spans="2:7" s="75" customFormat="1" ht="31.5" customHeight="1">
      <c r="B191" s="101" t="s">
        <v>129</v>
      </c>
      <c r="C191" s="102" t="s">
        <v>447</v>
      </c>
      <c r="D191" s="103">
        <v>197890.41</v>
      </c>
      <c r="E191" s="104">
        <v>197890.41</v>
      </c>
      <c r="F191" s="125">
        <f t="shared" si="22"/>
        <v>1</v>
      </c>
      <c r="G191" s="79"/>
    </row>
    <row r="192" spans="2:7" s="70" customFormat="1" ht="36.75" customHeight="1">
      <c r="B192" s="407" t="s">
        <v>517</v>
      </c>
      <c r="C192" s="408" t="s">
        <v>519</v>
      </c>
      <c r="D192" s="118">
        <f>D193</f>
        <v>1380976.77</v>
      </c>
      <c r="E192" s="119">
        <f>E193</f>
        <v>0</v>
      </c>
      <c r="F192" s="127">
        <f t="shared" si="22"/>
        <v>0</v>
      </c>
      <c r="G192" s="74"/>
    </row>
    <row r="193" spans="2:7" s="75" customFormat="1" ht="39.75" customHeight="1">
      <c r="B193" s="409" t="s">
        <v>518</v>
      </c>
      <c r="C193" s="410" t="s">
        <v>520</v>
      </c>
      <c r="D193" s="121">
        <v>1380976.77</v>
      </c>
      <c r="E193" s="122">
        <v>0</v>
      </c>
      <c r="F193" s="125">
        <f t="shared" si="22"/>
        <v>0</v>
      </c>
      <c r="G193" s="79"/>
    </row>
    <row r="194" spans="2:7" s="75" customFormat="1" ht="51">
      <c r="B194" s="94" t="s">
        <v>130</v>
      </c>
      <c r="C194" s="95" t="s">
        <v>389</v>
      </c>
      <c r="D194" s="96">
        <f>D195</f>
        <v>5758674.4299999997</v>
      </c>
      <c r="E194" s="97">
        <f>E195</f>
        <v>0</v>
      </c>
      <c r="F194" s="127">
        <f>F195</f>
        <v>0</v>
      </c>
      <c r="G194" s="79"/>
    </row>
    <row r="195" spans="2:7" s="75" customFormat="1" ht="55.5" customHeight="1">
      <c r="B195" s="101" t="s">
        <v>131</v>
      </c>
      <c r="C195" s="102" t="s">
        <v>390</v>
      </c>
      <c r="D195" s="103">
        <v>5758674.4299999997</v>
      </c>
      <c r="E195" s="104">
        <v>0</v>
      </c>
      <c r="F195" s="125">
        <f t="shared" si="22"/>
        <v>0</v>
      </c>
      <c r="G195" s="79"/>
    </row>
    <row r="196" spans="2:7" s="75" customFormat="1" ht="16.5" customHeight="1">
      <c r="B196" s="94" t="s">
        <v>132</v>
      </c>
      <c r="C196" s="95" t="s">
        <v>391</v>
      </c>
      <c r="D196" s="96">
        <f>D197</f>
        <v>51088114.170000002</v>
      </c>
      <c r="E196" s="97">
        <f>E197</f>
        <v>22597105.530000001</v>
      </c>
      <c r="F196" s="98">
        <f>F197</f>
        <v>0.44231629797111377</v>
      </c>
      <c r="G196" s="79"/>
    </row>
    <row r="197" spans="2:7" s="6" customFormat="1" ht="18.75" customHeight="1">
      <c r="B197" s="25" t="s">
        <v>133</v>
      </c>
      <c r="C197" s="26" t="s">
        <v>392</v>
      </c>
      <c r="D197" s="27">
        <v>51088114.170000002</v>
      </c>
      <c r="E197" s="104">
        <v>22597105.530000001</v>
      </c>
      <c r="F197" s="29">
        <f>E197/D197</f>
        <v>0.44231629797111377</v>
      </c>
      <c r="G197" s="22"/>
    </row>
    <row r="198" spans="2:7" s="75" customFormat="1" ht="28.5">
      <c r="B198" s="94" t="s">
        <v>134</v>
      </c>
      <c r="C198" s="95" t="s">
        <v>393</v>
      </c>
      <c r="D198" s="72">
        <f>D199+D201+D203+D205+D207+D209+D211+D214+D216</f>
        <v>455739182.72000003</v>
      </c>
      <c r="E198" s="73">
        <f>E199+E201+E203+E205+E207+E209+E214+E211+E216</f>
        <v>329267865.25</v>
      </c>
      <c r="F198" s="98">
        <f>E198/D198</f>
        <v>0.72249189390480328</v>
      </c>
      <c r="G198" s="79"/>
    </row>
    <row r="199" spans="2:7" s="6" customFormat="1" ht="38.25">
      <c r="B199" s="17" t="s">
        <v>135</v>
      </c>
      <c r="C199" s="18" t="s">
        <v>394</v>
      </c>
      <c r="D199" s="19">
        <f>D200</f>
        <v>452734575.99000001</v>
      </c>
      <c r="E199" s="20">
        <f>E200</f>
        <v>327565598.69</v>
      </c>
      <c r="F199" s="24">
        <f>F200</f>
        <v>0.72352679928125319</v>
      </c>
      <c r="G199" s="22"/>
    </row>
    <row r="200" spans="2:7" s="6" customFormat="1" ht="38.25">
      <c r="B200" s="25" t="s">
        <v>136</v>
      </c>
      <c r="C200" s="26" t="s">
        <v>395</v>
      </c>
      <c r="D200" s="27">
        <v>452734575.99000001</v>
      </c>
      <c r="E200" s="28">
        <v>327565598.69</v>
      </c>
      <c r="F200" s="29">
        <f>E200/D200</f>
        <v>0.72352679928125319</v>
      </c>
      <c r="G200" s="22"/>
    </row>
    <row r="201" spans="2:7" s="6" customFormat="1" ht="64.5" customHeight="1">
      <c r="B201" s="17" t="s">
        <v>137</v>
      </c>
      <c r="C201" s="18" t="s">
        <v>396</v>
      </c>
      <c r="D201" s="19">
        <f>D202</f>
        <v>1912580.68</v>
      </c>
      <c r="E201" s="20">
        <f>E202</f>
        <v>893412.17</v>
      </c>
      <c r="F201" s="24">
        <f>F202</f>
        <v>0.46712391238836526</v>
      </c>
      <c r="G201" s="22"/>
    </row>
    <row r="202" spans="2:7" s="6" customFormat="1" ht="76.5">
      <c r="B202" s="25" t="s">
        <v>138</v>
      </c>
      <c r="C202" s="26" t="s">
        <v>397</v>
      </c>
      <c r="D202" s="27">
        <v>1912580.68</v>
      </c>
      <c r="E202" s="28">
        <v>893412.17</v>
      </c>
      <c r="F202" s="30">
        <f>E202/D202</f>
        <v>0.46712391238836526</v>
      </c>
      <c r="G202" s="22"/>
    </row>
    <row r="203" spans="2:7" s="6" customFormat="1" ht="38.25">
      <c r="B203" s="17" t="s">
        <v>139</v>
      </c>
      <c r="C203" s="18" t="s">
        <v>398</v>
      </c>
      <c r="D203" s="19">
        <f>D204</f>
        <v>1078472.51</v>
      </c>
      <c r="E203" s="20">
        <f>E204</f>
        <v>808854.39</v>
      </c>
      <c r="F203" s="24">
        <f>F204</f>
        <v>0.75000000695428015</v>
      </c>
      <c r="G203" s="22"/>
    </row>
    <row r="204" spans="2:7" s="6" customFormat="1" ht="38.25">
      <c r="B204" s="25" t="s">
        <v>140</v>
      </c>
      <c r="C204" s="26" t="s">
        <v>498</v>
      </c>
      <c r="D204" s="27">
        <v>1078472.51</v>
      </c>
      <c r="E204" s="28">
        <v>808854.39</v>
      </c>
      <c r="F204" s="29">
        <f>E204/D204</f>
        <v>0.75000000695428015</v>
      </c>
      <c r="G204" s="22"/>
    </row>
    <row r="205" spans="2:7" s="6" customFormat="1" ht="51">
      <c r="B205" s="17" t="s">
        <v>141</v>
      </c>
      <c r="C205" s="18" t="s">
        <v>399</v>
      </c>
      <c r="D205" s="19">
        <f>D206</f>
        <v>13553.54</v>
      </c>
      <c r="E205" s="20">
        <f>E206</f>
        <v>0</v>
      </c>
      <c r="F205" s="24">
        <f>F206</f>
        <v>0</v>
      </c>
      <c r="G205" s="22"/>
    </row>
    <row r="206" spans="2:7" s="6" customFormat="1" ht="63.75">
      <c r="B206" s="25" t="s">
        <v>142</v>
      </c>
      <c r="C206" s="26" t="s">
        <v>400</v>
      </c>
      <c r="D206" s="27">
        <v>13553.54</v>
      </c>
      <c r="E206" s="28">
        <v>0</v>
      </c>
      <c r="F206" s="29">
        <f>E206/D206</f>
        <v>0</v>
      </c>
      <c r="G206" s="22"/>
    </row>
    <row r="207" spans="2:7" s="6" customFormat="1" ht="93" customHeight="1">
      <c r="B207" s="17" t="s">
        <v>143</v>
      </c>
      <c r="C207" s="18" t="s">
        <v>401</v>
      </c>
      <c r="D207" s="19">
        <f>D208</f>
        <v>0</v>
      </c>
      <c r="E207" s="20">
        <f>E208</f>
        <v>0</v>
      </c>
      <c r="F207" s="54" t="e">
        <f t="shared" ref="F207:F212" si="23">E207/D207</f>
        <v>#DIV/0!</v>
      </c>
      <c r="G207" s="22"/>
    </row>
    <row r="208" spans="2:7" s="6" customFormat="1" ht="79.5" customHeight="1">
      <c r="B208" s="25" t="s">
        <v>143</v>
      </c>
      <c r="C208" s="26" t="s">
        <v>401</v>
      </c>
      <c r="D208" s="27">
        <v>0</v>
      </c>
      <c r="E208" s="28">
        <v>0</v>
      </c>
      <c r="F208" s="32" t="e">
        <f t="shared" si="23"/>
        <v>#DIV/0!</v>
      </c>
      <c r="G208" s="22"/>
    </row>
    <row r="209" spans="2:7" s="6" customFormat="1" ht="50.25" customHeight="1">
      <c r="B209" s="17" t="s">
        <v>144</v>
      </c>
      <c r="C209" s="18" t="s">
        <v>402</v>
      </c>
      <c r="D209" s="19">
        <f>D210</f>
        <v>0</v>
      </c>
      <c r="E209" s="20">
        <f>E210</f>
        <v>0</v>
      </c>
      <c r="F209" s="54" t="e">
        <f t="shared" si="23"/>
        <v>#DIV/0!</v>
      </c>
      <c r="G209" s="22"/>
    </row>
    <row r="210" spans="2:7" s="6" customFormat="1" ht="50.25" customHeight="1">
      <c r="B210" s="25" t="s">
        <v>145</v>
      </c>
      <c r="C210" s="26" t="s">
        <v>403</v>
      </c>
      <c r="D210" s="27">
        <v>0</v>
      </c>
      <c r="E210" s="28">
        <v>0</v>
      </c>
      <c r="F210" s="32" t="e">
        <f t="shared" si="23"/>
        <v>#DIV/0!</v>
      </c>
      <c r="G210" s="22"/>
    </row>
    <row r="211" spans="2:7" s="6" customFormat="1" ht="65.25" customHeight="1">
      <c r="B211" s="17" t="s">
        <v>146</v>
      </c>
      <c r="C211" s="18" t="s">
        <v>404</v>
      </c>
      <c r="D211" s="19">
        <f>D212</f>
        <v>0</v>
      </c>
      <c r="E211" s="20">
        <f>E212</f>
        <v>0</v>
      </c>
      <c r="F211" s="54" t="e">
        <f t="shared" si="23"/>
        <v>#DIV/0!</v>
      </c>
      <c r="G211" s="22"/>
    </row>
    <row r="212" spans="2:7" s="6" customFormat="1" ht="59.25" customHeight="1">
      <c r="B212" s="25" t="s">
        <v>146</v>
      </c>
      <c r="C212" s="26" t="s">
        <v>404</v>
      </c>
      <c r="D212" s="27">
        <v>0</v>
      </c>
      <c r="E212" s="28">
        <v>0</v>
      </c>
      <c r="F212" s="32" t="e">
        <f t="shared" si="23"/>
        <v>#DIV/0!</v>
      </c>
      <c r="G212" s="22"/>
    </row>
    <row r="213" spans="2:7" s="62" customFormat="1" ht="0.75" hidden="1" customHeight="1">
      <c r="B213" s="134" t="s">
        <v>455</v>
      </c>
      <c r="C213" s="18" t="s">
        <v>456</v>
      </c>
      <c r="D213" s="19">
        <v>0</v>
      </c>
      <c r="E213" s="20">
        <v>0</v>
      </c>
      <c r="F213" s="135" t="e">
        <f>E213/D213</f>
        <v>#DIV/0!</v>
      </c>
      <c r="G213" s="51"/>
    </row>
    <row r="214" spans="2:7" s="6" customFormat="1" ht="28.5">
      <c r="B214" s="17" t="s">
        <v>147</v>
      </c>
      <c r="C214" s="18" t="s">
        <v>405</v>
      </c>
      <c r="D214" s="19">
        <f>D215</f>
        <v>0</v>
      </c>
      <c r="E214" s="20">
        <f>E215</f>
        <v>0</v>
      </c>
      <c r="F214" s="54" t="e">
        <f t="shared" ref="F214:F224" si="24">E214/D214</f>
        <v>#DIV/0!</v>
      </c>
      <c r="G214" s="22"/>
    </row>
    <row r="215" spans="2:7" s="6" customFormat="1" ht="38.25">
      <c r="B215" s="25" t="s">
        <v>148</v>
      </c>
      <c r="C215" s="26" t="s">
        <v>406</v>
      </c>
      <c r="D215" s="27">
        <v>0</v>
      </c>
      <c r="E215" s="28">
        <v>0</v>
      </c>
      <c r="F215" s="32" t="e">
        <f t="shared" si="24"/>
        <v>#DIV/0!</v>
      </c>
      <c r="G215" s="22"/>
    </row>
    <row r="216" spans="2:7" s="6" customFormat="1" ht="18.75" customHeight="1">
      <c r="B216" s="17" t="s">
        <v>149</v>
      </c>
      <c r="C216" s="18" t="s">
        <v>407</v>
      </c>
      <c r="D216" s="19">
        <f>D217</f>
        <v>0</v>
      </c>
      <c r="E216" s="20">
        <f>E217</f>
        <v>0</v>
      </c>
      <c r="F216" s="53" t="e">
        <f t="shared" si="24"/>
        <v>#DIV/0!</v>
      </c>
      <c r="G216" s="22"/>
    </row>
    <row r="217" spans="2:7" s="6" customFormat="1" ht="21.75" customHeight="1">
      <c r="B217" s="25" t="s">
        <v>150</v>
      </c>
      <c r="C217" s="26" t="s">
        <v>408</v>
      </c>
      <c r="D217" s="27">
        <v>0</v>
      </c>
      <c r="E217" s="28">
        <v>0</v>
      </c>
      <c r="F217" s="53" t="e">
        <f t="shared" si="24"/>
        <v>#DIV/0!</v>
      </c>
      <c r="G217" s="22"/>
    </row>
    <row r="218" spans="2:7" s="75" customFormat="1" ht="19.5" customHeight="1">
      <c r="B218" s="94" t="s">
        <v>151</v>
      </c>
      <c r="C218" s="95" t="s">
        <v>409</v>
      </c>
      <c r="D218" s="72">
        <f>D219+D225+D223+D221</f>
        <v>109871115.97</v>
      </c>
      <c r="E218" s="97">
        <f>E219+E225+E223+E221</f>
        <v>50406250.130000003</v>
      </c>
      <c r="F218" s="127">
        <f t="shared" si="24"/>
        <v>0.45877617320063707</v>
      </c>
      <c r="G218" s="79"/>
    </row>
    <row r="219" spans="2:7" s="6" customFormat="1" ht="51">
      <c r="B219" s="17" t="s">
        <v>152</v>
      </c>
      <c r="C219" s="18" t="s">
        <v>410</v>
      </c>
      <c r="D219" s="19">
        <f>D220</f>
        <v>78465738.519999996</v>
      </c>
      <c r="E219" s="20">
        <f>E220</f>
        <v>34821526.450000003</v>
      </c>
      <c r="F219" s="24">
        <f t="shared" si="24"/>
        <v>0.44378001286669089</v>
      </c>
      <c r="G219" s="22"/>
    </row>
    <row r="220" spans="2:7" s="6" customFormat="1" ht="54" customHeight="1">
      <c r="B220" s="25" t="s">
        <v>153</v>
      </c>
      <c r="C220" s="26" t="s">
        <v>411</v>
      </c>
      <c r="D220" s="27">
        <v>78465738.519999996</v>
      </c>
      <c r="E220" s="28">
        <v>34821526.450000003</v>
      </c>
      <c r="F220" s="30">
        <f t="shared" si="24"/>
        <v>0.44378001286669089</v>
      </c>
      <c r="G220" s="22"/>
    </row>
    <row r="221" spans="2:7" s="6" customFormat="1" ht="63" customHeight="1">
      <c r="B221" s="136" t="s">
        <v>510</v>
      </c>
      <c r="C221" s="137" t="s">
        <v>512</v>
      </c>
      <c r="D221" s="138">
        <f>D222</f>
        <v>2212168.4500000002</v>
      </c>
      <c r="E221" s="139">
        <f>E222</f>
        <v>1353093.7</v>
      </c>
      <c r="F221" s="140">
        <f>F222</f>
        <v>0.61165943307798276</v>
      </c>
      <c r="G221" s="22"/>
    </row>
    <row r="222" spans="2:7" s="6" customFormat="1" ht="63" customHeight="1">
      <c r="B222" s="141" t="s">
        <v>511</v>
      </c>
      <c r="C222" s="142" t="s">
        <v>513</v>
      </c>
      <c r="D222" s="143">
        <v>2212168.4500000002</v>
      </c>
      <c r="E222" s="144">
        <v>1353093.7</v>
      </c>
      <c r="F222" s="145">
        <f>E222/D222</f>
        <v>0.61165943307798276</v>
      </c>
      <c r="G222" s="22"/>
    </row>
    <row r="223" spans="2:7" s="62" customFormat="1" ht="56.25" customHeight="1">
      <c r="B223" s="146" t="s">
        <v>452</v>
      </c>
      <c r="C223" s="147" t="s">
        <v>453</v>
      </c>
      <c r="D223" s="19">
        <f>D224</f>
        <v>16178700</v>
      </c>
      <c r="E223" s="20">
        <f>E224</f>
        <v>8560778.4000000004</v>
      </c>
      <c r="F223" s="37">
        <f t="shared" si="24"/>
        <v>0.52913883068478929</v>
      </c>
      <c r="G223" s="51"/>
    </row>
    <row r="224" spans="2:7" s="6" customFormat="1" ht="54" customHeight="1">
      <c r="B224" s="148" t="s">
        <v>452</v>
      </c>
      <c r="C224" s="149" t="s">
        <v>454</v>
      </c>
      <c r="D224" s="27">
        <v>16178700</v>
      </c>
      <c r="E224" s="28">
        <v>8560778.4000000004</v>
      </c>
      <c r="F224" s="30">
        <f t="shared" si="24"/>
        <v>0.52913883068478929</v>
      </c>
      <c r="G224" s="22"/>
    </row>
    <row r="225" spans="2:7" s="6" customFormat="1" ht="28.5">
      <c r="B225" s="17" t="s">
        <v>154</v>
      </c>
      <c r="C225" s="18" t="s">
        <v>412</v>
      </c>
      <c r="D225" s="19">
        <f>D226</f>
        <v>13014509</v>
      </c>
      <c r="E225" s="20">
        <f>E226</f>
        <v>5670851.5800000001</v>
      </c>
      <c r="F225" s="150">
        <f>F226</f>
        <v>0.43573304071632668</v>
      </c>
      <c r="G225" s="22"/>
    </row>
    <row r="226" spans="2:7" s="6" customFormat="1" ht="30">
      <c r="B226" s="25" t="s">
        <v>155</v>
      </c>
      <c r="C226" s="26" t="s">
        <v>413</v>
      </c>
      <c r="D226" s="27">
        <v>13014509</v>
      </c>
      <c r="E226" s="28">
        <v>5670851.5800000001</v>
      </c>
      <c r="F226" s="29">
        <f>E226/D226</f>
        <v>0.43573304071632668</v>
      </c>
      <c r="G226" s="22"/>
    </row>
    <row r="227" spans="2:7" s="75" customFormat="1" ht="17.25" customHeight="1">
      <c r="B227" s="94" t="s">
        <v>156</v>
      </c>
      <c r="C227" s="95" t="s">
        <v>414</v>
      </c>
      <c r="D227" s="96">
        <f>D229+D230+D231</f>
        <v>6265088.0700000003</v>
      </c>
      <c r="E227" s="97">
        <f>E229+E230+E231</f>
        <v>1013558.9</v>
      </c>
      <c r="F227" s="98">
        <f>E227/D227</f>
        <v>0.16177887504141661</v>
      </c>
      <c r="G227" s="79"/>
    </row>
    <row r="228" spans="2:7" s="6" customFormat="1" ht="17.25" customHeight="1">
      <c r="B228" s="25" t="s">
        <v>157</v>
      </c>
      <c r="C228" s="26" t="s">
        <v>535</v>
      </c>
      <c r="D228" s="103">
        <v>0</v>
      </c>
      <c r="E228" s="104"/>
      <c r="F228" s="151"/>
      <c r="G228" s="22"/>
    </row>
    <row r="229" spans="2:7" s="6" customFormat="1" ht="17.25" customHeight="1">
      <c r="B229" s="25" t="s">
        <v>158</v>
      </c>
      <c r="C229" s="26" t="s">
        <v>415</v>
      </c>
      <c r="D229" s="103">
        <v>0</v>
      </c>
      <c r="E229" s="104">
        <v>347248.9</v>
      </c>
      <c r="F229" s="32" t="e">
        <f>E229/D229</f>
        <v>#DIV/0!</v>
      </c>
      <c r="G229" s="22"/>
    </row>
    <row r="230" spans="2:7" s="6" customFormat="1" ht="17.25" customHeight="1">
      <c r="B230" s="25" t="s">
        <v>159</v>
      </c>
      <c r="C230" s="26" t="s">
        <v>416</v>
      </c>
      <c r="D230" s="103">
        <v>6265088.0700000003</v>
      </c>
      <c r="E230" s="104">
        <v>441310</v>
      </c>
      <c r="F230" s="29">
        <f>E230/D230</f>
        <v>7.0439552496187011E-2</v>
      </c>
      <c r="G230" s="22"/>
    </row>
    <row r="231" spans="2:7" s="6" customFormat="1" ht="17.25" customHeight="1">
      <c r="B231" s="25" t="s">
        <v>157</v>
      </c>
      <c r="C231" s="26" t="s">
        <v>417</v>
      </c>
      <c r="D231" s="103">
        <v>0</v>
      </c>
      <c r="E231" s="104">
        <v>225000</v>
      </c>
      <c r="F231" s="32" t="e">
        <f t="shared" ref="F231:F237" si="25">E231/D231</f>
        <v>#DIV/0!</v>
      </c>
      <c r="G231" s="22"/>
    </row>
    <row r="232" spans="2:7" s="62" customFormat="1" ht="86.25" customHeight="1">
      <c r="B232" s="393" t="s">
        <v>531</v>
      </c>
      <c r="C232" s="95" t="s">
        <v>533</v>
      </c>
      <c r="D232" s="118">
        <f>D233</f>
        <v>0</v>
      </c>
      <c r="E232" s="119">
        <f>E233</f>
        <v>0</v>
      </c>
      <c r="F232" s="32" t="e">
        <f t="shared" si="25"/>
        <v>#DIV/0!</v>
      </c>
      <c r="G232" s="51"/>
    </row>
    <row r="233" spans="2:7" s="6" customFormat="1" ht="91.5" customHeight="1">
      <c r="B233" s="33" t="s">
        <v>532</v>
      </c>
      <c r="C233" s="102" t="s">
        <v>534</v>
      </c>
      <c r="D233" s="121">
        <v>0</v>
      </c>
      <c r="E233" s="122">
        <v>0</v>
      </c>
      <c r="F233" s="32" t="e">
        <f t="shared" si="25"/>
        <v>#DIV/0!</v>
      </c>
      <c r="G233" s="22"/>
    </row>
    <row r="234" spans="2:7" s="6" customFormat="1" ht="51">
      <c r="B234" s="17" t="s">
        <v>160</v>
      </c>
      <c r="C234" s="18" t="s">
        <v>418</v>
      </c>
      <c r="D234" s="19">
        <f>D235</f>
        <v>0</v>
      </c>
      <c r="E234" s="20">
        <f>E235</f>
        <v>-41880.620000000003</v>
      </c>
      <c r="F234" s="54" t="e">
        <f t="shared" si="25"/>
        <v>#DIV/0!</v>
      </c>
      <c r="G234" s="22"/>
    </row>
    <row r="235" spans="2:7" s="6" customFormat="1" ht="42" customHeight="1">
      <c r="B235" s="25" t="s">
        <v>161</v>
      </c>
      <c r="C235" s="26" t="s">
        <v>419</v>
      </c>
      <c r="D235" s="27">
        <f>D237</f>
        <v>0</v>
      </c>
      <c r="E235" s="28">
        <f>E236+E237</f>
        <v>-41880.620000000003</v>
      </c>
      <c r="F235" s="32" t="e">
        <f t="shared" si="25"/>
        <v>#DIV/0!</v>
      </c>
      <c r="G235" s="22"/>
    </row>
    <row r="236" spans="2:7" s="6" customFormat="1" ht="63.75">
      <c r="B236" s="152" t="s">
        <v>467</v>
      </c>
      <c r="C236" s="153" t="s">
        <v>468</v>
      </c>
      <c r="D236" s="154">
        <v>0</v>
      </c>
      <c r="E236" s="155">
        <v>0</v>
      </c>
      <c r="F236" s="32" t="e">
        <f t="shared" si="25"/>
        <v>#DIV/0!</v>
      </c>
      <c r="G236" s="22"/>
    </row>
    <row r="237" spans="2:7" s="6" customFormat="1" ht="42.75" customHeight="1" thickBot="1">
      <c r="B237" s="156" t="s">
        <v>162</v>
      </c>
      <c r="C237" s="157" t="s">
        <v>420</v>
      </c>
      <c r="D237" s="158">
        <v>0</v>
      </c>
      <c r="E237" s="158">
        <v>-41880.620000000003</v>
      </c>
      <c r="F237" s="32" t="e">
        <f t="shared" si="25"/>
        <v>#DIV/0!</v>
      </c>
      <c r="G237" s="16"/>
    </row>
    <row r="238" spans="2:7">
      <c r="F238" s="159"/>
    </row>
  </sheetData>
  <mergeCells count="7">
    <mergeCell ref="B3:C3"/>
    <mergeCell ref="E2:F2"/>
    <mergeCell ref="E3:F3"/>
    <mergeCell ref="D7:F7"/>
    <mergeCell ref="C7:C8"/>
    <mergeCell ref="B7:B8"/>
    <mergeCell ref="B4:F4"/>
  </mergeCells>
  <pageMargins left="1.1811023622047245" right="0.19685039370078741" top="0.78740157480314965" bottom="0.47244094488188981" header="0.51181102362204722" footer="0.39370078740157483"/>
  <pageSetup paperSize="9" scale="67" firstPageNumber="0" orientation="portrait" r:id="rId1"/>
  <headerFooter>
    <oddFooter>&amp;C&amp;"Arial,Обычный"&amp;8 - 1 -</oddFooter>
  </headerFooter>
  <rowBreaks count="8" manualBreakCount="8">
    <brk id="25" max="5" man="1"/>
    <brk id="55" max="5" man="1"/>
    <brk id="73" max="5" man="1"/>
    <brk id="96" max="5" man="1"/>
    <brk id="115" max="5" man="1"/>
    <brk id="132" max="5" man="1"/>
    <brk id="177" max="5" man="1"/>
    <brk id="200" max="5" man="1"/>
  </rowBreaks>
</worksheet>
</file>

<file path=xl/worksheets/sheet2.xml><?xml version="1.0" encoding="utf-8"?>
<worksheet xmlns="http://schemas.openxmlformats.org/spreadsheetml/2006/main" xmlns:r="http://schemas.openxmlformats.org/officeDocument/2006/relationships">
  <dimension ref="A1:AMK70"/>
  <sheetViews>
    <sheetView view="pageBreakPreview" topLeftCell="A22" zoomScale="87" zoomScaleNormal="100" zoomScaleSheetLayoutView="87" workbookViewId="0">
      <selection activeCell="J37" sqref="J37"/>
    </sheetView>
  </sheetViews>
  <sheetFormatPr defaultColWidth="9.140625" defaultRowHeight="15"/>
  <cols>
    <col min="1" max="1" width="4.5703125" style="160" customWidth="1"/>
    <col min="2" max="2" width="53.7109375" style="160" customWidth="1"/>
    <col min="3" max="4" width="7.5703125" style="160" customWidth="1"/>
    <col min="5" max="5" width="21" style="160" customWidth="1"/>
    <col min="6" max="6" width="22" style="160" customWidth="1"/>
    <col min="7" max="7" width="0.140625" style="160" hidden="1" customWidth="1"/>
    <col min="8" max="8" width="9.140625" style="160" hidden="1" customWidth="1"/>
    <col min="9" max="9" width="16.5703125" style="160" hidden="1" customWidth="1"/>
    <col min="10" max="10" width="15.85546875" style="161" customWidth="1"/>
    <col min="11" max="256" width="9.140625" style="160" customWidth="1"/>
    <col min="257" max="257" width="4.5703125" style="160" customWidth="1"/>
    <col min="258" max="258" width="53.7109375" style="160" customWidth="1"/>
    <col min="259" max="260" width="7.5703125" style="160" customWidth="1"/>
    <col min="261" max="261" width="21" style="160" customWidth="1"/>
    <col min="262" max="262" width="20.7109375" style="160" customWidth="1"/>
    <col min="263" max="265" width="11.5703125" style="160" hidden="1"/>
    <col min="266" max="266" width="13" style="160" customWidth="1"/>
    <col min="267" max="512" width="9.140625" style="160" customWidth="1"/>
    <col min="513" max="513" width="4.5703125" style="160" customWidth="1"/>
    <col min="514" max="514" width="53.7109375" style="160" customWidth="1"/>
    <col min="515" max="516" width="7.5703125" style="160" customWidth="1"/>
    <col min="517" max="517" width="21" style="160" customWidth="1"/>
    <col min="518" max="518" width="20.7109375" style="160" customWidth="1"/>
    <col min="519" max="521" width="11.5703125" style="160" hidden="1"/>
    <col min="522" max="522" width="13" style="160" customWidth="1"/>
    <col min="523" max="768" width="9.140625" style="160" customWidth="1"/>
    <col min="769" max="769" width="4.5703125" style="160" customWidth="1"/>
    <col min="770" max="770" width="53.7109375" style="160" customWidth="1"/>
    <col min="771" max="772" width="7.5703125" style="160" customWidth="1"/>
    <col min="773" max="773" width="21" style="160" customWidth="1"/>
    <col min="774" max="774" width="20.7109375" style="160" customWidth="1"/>
    <col min="775" max="777" width="11.5703125" style="160" hidden="1"/>
    <col min="778" max="778" width="13" style="160" customWidth="1"/>
    <col min="779" max="1025" width="9.140625" style="160" customWidth="1"/>
    <col min="1026" max="16384" width="9.140625" style="1"/>
  </cols>
  <sheetData>
    <row r="1" spans="1:10" ht="17.25" customHeight="1"/>
    <row r="2" spans="1:10" s="162" customFormat="1" ht="18" customHeight="1">
      <c r="C2" s="163"/>
      <c r="D2" s="163"/>
      <c r="E2" s="164"/>
      <c r="F2" s="425" t="s">
        <v>163</v>
      </c>
      <c r="G2" s="425"/>
      <c r="H2" s="425"/>
      <c r="I2" s="425"/>
      <c r="J2" s="425"/>
    </row>
    <row r="3" spans="1:10" s="162" customFormat="1" ht="61.5" customHeight="1">
      <c r="C3" s="163"/>
      <c r="D3" s="163"/>
      <c r="E3" s="165"/>
      <c r="F3" s="426" t="str">
        <f>ДОХОДЫ!E3</f>
        <v xml:space="preserve">Приложение к постановлению администрации муниципального образования Заокский район от 14.10.2024 № 1017       </v>
      </c>
      <c r="G3" s="426"/>
      <c r="H3" s="426"/>
      <c r="I3" s="426"/>
      <c r="J3" s="426"/>
    </row>
    <row r="4" spans="1:10" s="162" customFormat="1" ht="30" customHeight="1" thickBot="1">
      <c r="C4" s="163"/>
      <c r="D4" s="163"/>
      <c r="E4" s="166"/>
      <c r="F4" s="167"/>
      <c r="G4" s="166"/>
      <c r="H4" s="166"/>
      <c r="I4" s="166"/>
      <c r="J4" s="168" t="s">
        <v>2</v>
      </c>
    </row>
    <row r="5" spans="1:10" s="162" customFormat="1" ht="33.75" customHeight="1" thickBot="1">
      <c r="A5" s="427" t="s">
        <v>164</v>
      </c>
      <c r="B5" s="428" t="s">
        <v>165</v>
      </c>
      <c r="C5" s="429" t="s">
        <v>166</v>
      </c>
      <c r="D5" s="429" t="s">
        <v>167</v>
      </c>
      <c r="E5" s="430" t="s">
        <v>3</v>
      </c>
      <c r="F5" s="431"/>
      <c r="G5" s="431"/>
      <c r="H5" s="431"/>
      <c r="I5" s="431"/>
      <c r="J5" s="432"/>
    </row>
    <row r="6" spans="1:10" s="162" customFormat="1" ht="35.25" customHeight="1" thickBot="1">
      <c r="A6" s="427"/>
      <c r="B6" s="428"/>
      <c r="C6" s="429"/>
      <c r="D6" s="429"/>
      <c r="E6" s="169" t="str">
        <f>ДОХОДЫ!D8</f>
        <v>Утвержденный план на 2024 год</v>
      </c>
      <c r="F6" s="170" t="str">
        <f>ДОХОДЫ!E8</f>
        <v>Исполнено за 9 месяцев 2024 года</v>
      </c>
      <c r="G6" s="171" t="s">
        <v>168</v>
      </c>
      <c r="H6" s="172" t="s">
        <v>169</v>
      </c>
      <c r="I6" s="173" t="s">
        <v>170</v>
      </c>
      <c r="J6" s="174" t="s">
        <v>275</v>
      </c>
    </row>
    <row r="7" spans="1:10" s="176" customFormat="1" ht="19.5" customHeight="1" thickBot="1">
      <c r="A7" s="175"/>
      <c r="B7" s="423" t="s">
        <v>171</v>
      </c>
      <c r="C7" s="423"/>
      <c r="D7" s="423"/>
      <c r="E7" s="423"/>
      <c r="F7" s="423"/>
      <c r="G7" s="423"/>
      <c r="H7" s="423"/>
      <c r="I7" s="423"/>
      <c r="J7" s="424"/>
    </row>
    <row r="8" spans="1:10" s="186" customFormat="1" ht="24.6" customHeight="1">
      <c r="A8" s="177">
        <v>1</v>
      </c>
      <c r="B8" s="178" t="s">
        <v>172</v>
      </c>
      <c r="C8" s="179" t="s">
        <v>173</v>
      </c>
      <c r="D8" s="180" t="s">
        <v>174</v>
      </c>
      <c r="E8" s="181">
        <f>SUM(E11:E16)</f>
        <v>106793198.72</v>
      </c>
      <c r="F8" s="181">
        <f>SUM(F11+F12+F13+F14+F15+F16)</f>
        <v>67630167.469999999</v>
      </c>
      <c r="G8" s="182">
        <f>SUM(F8/E8)*100</f>
        <v>63.328159733578957</v>
      </c>
      <c r="H8" s="183" t="e">
        <f>SUM(F8/#REF!)*100</f>
        <v>#REF!</v>
      </c>
      <c r="I8" s="184">
        <f>SUM(F8/E8*100)</f>
        <v>63.328159733578957</v>
      </c>
      <c r="J8" s="185">
        <f>F8/E8</f>
        <v>0.63328159733578959</v>
      </c>
    </row>
    <row r="9" spans="1:10" s="176" customFormat="1" ht="12.75" hidden="1" customHeight="1">
      <c r="A9" s="187"/>
      <c r="B9" s="188" t="s">
        <v>175</v>
      </c>
      <c r="C9" s="189" t="s">
        <v>176</v>
      </c>
      <c r="D9" s="190" t="s">
        <v>177</v>
      </c>
      <c r="E9" s="191">
        <v>0</v>
      </c>
      <c r="F9" s="191">
        <v>0</v>
      </c>
      <c r="G9" s="192">
        <v>0</v>
      </c>
      <c r="H9" s="193">
        <v>0</v>
      </c>
      <c r="I9" s="194"/>
      <c r="J9" s="195"/>
    </row>
    <row r="10" spans="1:10" s="176" customFormat="1" ht="12.75" hidden="1" customHeight="1">
      <c r="A10" s="187"/>
      <c r="B10" s="196" t="s">
        <v>178</v>
      </c>
      <c r="C10" s="197" t="s">
        <v>176</v>
      </c>
      <c r="D10" s="198" t="s">
        <v>179</v>
      </c>
      <c r="E10" s="199">
        <v>0</v>
      </c>
      <c r="F10" s="199">
        <v>0</v>
      </c>
      <c r="G10" s="200" t="e">
        <f>SUM(F10/E10)*100</f>
        <v>#DIV/0!</v>
      </c>
      <c r="H10" s="201" t="e">
        <f>SUM(F10/#REF!)*100</f>
        <v>#REF!</v>
      </c>
      <c r="I10" s="202"/>
      <c r="J10" s="203"/>
    </row>
    <row r="11" spans="1:10" s="176" customFormat="1" ht="63">
      <c r="A11" s="204"/>
      <c r="B11" s="205" t="s">
        <v>180</v>
      </c>
      <c r="C11" s="206" t="s">
        <v>173</v>
      </c>
      <c r="D11" s="206" t="s">
        <v>181</v>
      </c>
      <c r="E11" s="207">
        <v>41695888.079999998</v>
      </c>
      <c r="F11" s="207">
        <v>26879667.75</v>
      </c>
      <c r="G11" s="208">
        <f>SUM(F11/E11)*100</f>
        <v>64.465991702652332</v>
      </c>
      <c r="H11" s="209" t="e">
        <f>SUM(F11/#REF!)*100</f>
        <v>#REF!</v>
      </c>
      <c r="I11" s="184">
        <f t="shared" ref="I11:I23" si="0">SUM(F11/E11*100)</f>
        <v>64.465991702652332</v>
      </c>
      <c r="J11" s="210">
        <f>F11/E11</f>
        <v>0.64465991702652325</v>
      </c>
    </row>
    <row r="12" spans="1:10" s="176" customFormat="1" ht="18.75">
      <c r="A12" s="204"/>
      <c r="B12" s="211" t="s">
        <v>182</v>
      </c>
      <c r="C12" s="198" t="s">
        <v>173</v>
      </c>
      <c r="D12" s="198" t="s">
        <v>183</v>
      </c>
      <c r="E12" s="199">
        <v>13553.54</v>
      </c>
      <c r="F12" s="199">
        <v>0</v>
      </c>
      <c r="G12" s="200">
        <f>SUM(F12/E12)*100</f>
        <v>0</v>
      </c>
      <c r="H12" s="201">
        <v>0</v>
      </c>
      <c r="I12" s="212">
        <f t="shared" si="0"/>
        <v>0</v>
      </c>
      <c r="J12" s="213">
        <f>F12/E12</f>
        <v>0</v>
      </c>
    </row>
    <row r="13" spans="1:10" s="176" customFormat="1" ht="47.25">
      <c r="A13" s="187"/>
      <c r="B13" s="214" t="s">
        <v>184</v>
      </c>
      <c r="C13" s="215" t="s">
        <v>173</v>
      </c>
      <c r="D13" s="216" t="s">
        <v>185</v>
      </c>
      <c r="E13" s="217">
        <v>11463434.869999999</v>
      </c>
      <c r="F13" s="217">
        <v>8577237.2400000002</v>
      </c>
      <c r="G13" s="218">
        <f>SUM(F13/E13)*100</f>
        <v>74.822575757348034</v>
      </c>
      <c r="H13" s="219" t="e">
        <f>SUM(F13/#REF!)*100</f>
        <v>#REF!</v>
      </c>
      <c r="I13" s="220">
        <f t="shared" si="0"/>
        <v>74.822575757348034</v>
      </c>
      <c r="J13" s="221">
        <f>F13/E13</f>
        <v>0.74822575757348031</v>
      </c>
    </row>
    <row r="14" spans="1:10" s="176" customFormat="1" ht="18.75">
      <c r="A14" s="187"/>
      <c r="B14" s="196" t="s">
        <v>186</v>
      </c>
      <c r="C14" s="197" t="s">
        <v>173</v>
      </c>
      <c r="D14" s="198" t="s">
        <v>187</v>
      </c>
      <c r="E14" s="199">
        <v>700000</v>
      </c>
      <c r="F14" s="199">
        <v>659740</v>
      </c>
      <c r="G14" s="200">
        <v>0</v>
      </c>
      <c r="H14" s="201">
        <v>0</v>
      </c>
      <c r="I14" s="212">
        <f t="shared" si="0"/>
        <v>94.248571428571424</v>
      </c>
      <c r="J14" s="222">
        <f>F14/E14</f>
        <v>0.94248571428571426</v>
      </c>
    </row>
    <row r="15" spans="1:10" s="176" customFormat="1" ht="18.75" customHeight="1">
      <c r="A15" s="187"/>
      <c r="B15" s="214" t="s">
        <v>188</v>
      </c>
      <c r="C15" s="215" t="s">
        <v>173</v>
      </c>
      <c r="D15" s="216" t="s">
        <v>189</v>
      </c>
      <c r="E15" s="217">
        <v>1400000</v>
      </c>
      <c r="F15" s="217">
        <v>0</v>
      </c>
      <c r="G15" s="218">
        <f>SUM(F15/E15)*100</f>
        <v>0</v>
      </c>
      <c r="H15" s="219">
        <v>0</v>
      </c>
      <c r="I15" s="220">
        <f t="shared" si="0"/>
        <v>0</v>
      </c>
      <c r="J15" s="221">
        <v>0</v>
      </c>
    </row>
    <row r="16" spans="1:10" s="176" customFormat="1" ht="21.75" customHeight="1" thickBot="1">
      <c r="A16" s="223"/>
      <c r="B16" s="224" t="s">
        <v>190</v>
      </c>
      <c r="C16" s="225" t="s">
        <v>173</v>
      </c>
      <c r="D16" s="226" t="s">
        <v>191</v>
      </c>
      <c r="E16" s="227">
        <v>51520322.229999997</v>
      </c>
      <c r="F16" s="227">
        <v>31513522.48</v>
      </c>
      <c r="G16" s="208">
        <f>SUM(F16/E16)*100</f>
        <v>61.167168829642627</v>
      </c>
      <c r="H16" s="209" t="e">
        <f>SUM(F16/#REF!)*100</f>
        <v>#REF!</v>
      </c>
      <c r="I16" s="212">
        <f t="shared" si="0"/>
        <v>61.167168829642627</v>
      </c>
      <c r="J16" s="228">
        <f t="shared" ref="J16:J23" si="1">F16/E16</f>
        <v>0.61167168829642626</v>
      </c>
    </row>
    <row r="17" spans="1:10" s="186" customFormat="1" ht="17.25" customHeight="1">
      <c r="A17" s="177">
        <v>2</v>
      </c>
      <c r="B17" s="178" t="s">
        <v>192</v>
      </c>
      <c r="C17" s="179" t="s">
        <v>193</v>
      </c>
      <c r="D17" s="180" t="s">
        <v>174</v>
      </c>
      <c r="E17" s="229">
        <f>SUM(E18)</f>
        <v>1078472.51</v>
      </c>
      <c r="F17" s="229">
        <f>SUM(F18)</f>
        <v>808854.39</v>
      </c>
      <c r="G17" s="182">
        <v>0</v>
      </c>
      <c r="H17" s="183">
        <v>0</v>
      </c>
      <c r="I17" s="184">
        <f t="shared" si="0"/>
        <v>75.000000695428014</v>
      </c>
      <c r="J17" s="230">
        <f t="shared" si="1"/>
        <v>0.75000000695428015</v>
      </c>
    </row>
    <row r="18" spans="1:10" s="176" customFormat="1" ht="19.5" thickBot="1">
      <c r="A18" s="223"/>
      <c r="B18" s="224" t="s">
        <v>194</v>
      </c>
      <c r="C18" s="225" t="s">
        <v>193</v>
      </c>
      <c r="D18" s="226" t="s">
        <v>195</v>
      </c>
      <c r="E18" s="227">
        <v>1078472.51</v>
      </c>
      <c r="F18" s="227">
        <v>808854.39</v>
      </c>
      <c r="G18" s="208">
        <v>0</v>
      </c>
      <c r="H18" s="209">
        <v>0</v>
      </c>
      <c r="I18" s="212">
        <f t="shared" si="0"/>
        <v>75.000000695428014</v>
      </c>
      <c r="J18" s="228">
        <f t="shared" si="1"/>
        <v>0.75000000695428015</v>
      </c>
    </row>
    <row r="19" spans="1:10" s="176" customFormat="1" ht="30" customHeight="1">
      <c r="A19" s="177">
        <v>3</v>
      </c>
      <c r="B19" s="231" t="s">
        <v>196</v>
      </c>
      <c r="C19" s="232" t="s">
        <v>195</v>
      </c>
      <c r="D19" s="233" t="s">
        <v>174</v>
      </c>
      <c r="E19" s="234">
        <f>E20+E21+E22</f>
        <v>11124578.17</v>
      </c>
      <c r="F19" s="234">
        <f>SUM(F20+F21+F22)</f>
        <v>5389786.8399999999</v>
      </c>
      <c r="G19" s="200"/>
      <c r="H19" s="201"/>
      <c r="I19" s="212">
        <f t="shared" si="0"/>
        <v>48.449359226355277</v>
      </c>
      <c r="J19" s="203">
        <f t="shared" si="1"/>
        <v>0.48449359226355276</v>
      </c>
    </row>
    <row r="20" spans="1:10" s="176" customFormat="1" ht="21.75" hidden="1" customHeight="1">
      <c r="A20" s="187"/>
      <c r="B20" s="235" t="s">
        <v>197</v>
      </c>
      <c r="C20" s="215" t="s">
        <v>195</v>
      </c>
      <c r="D20" s="236" t="s">
        <v>181</v>
      </c>
      <c r="E20" s="217">
        <v>0</v>
      </c>
      <c r="F20" s="217">
        <v>0</v>
      </c>
      <c r="G20" s="218"/>
      <c r="H20" s="219"/>
      <c r="I20" s="220" t="e">
        <f t="shared" si="0"/>
        <v>#DIV/0!</v>
      </c>
      <c r="J20" s="221" t="e">
        <f t="shared" si="1"/>
        <v>#DIV/0!</v>
      </c>
    </row>
    <row r="21" spans="1:10" s="176" customFormat="1" ht="48" customHeight="1">
      <c r="A21" s="187"/>
      <c r="B21" s="214" t="s">
        <v>469</v>
      </c>
      <c r="C21" s="216" t="s">
        <v>195</v>
      </c>
      <c r="D21" s="216" t="s">
        <v>210</v>
      </c>
      <c r="E21" s="237">
        <v>9861467.5999999996</v>
      </c>
      <c r="F21" s="217">
        <v>4899186.84</v>
      </c>
      <c r="G21" s="218"/>
      <c r="H21" s="219"/>
      <c r="I21" s="220">
        <f t="shared" si="0"/>
        <v>49.680098730943456</v>
      </c>
      <c r="J21" s="221">
        <f t="shared" si="1"/>
        <v>0.49680098730943456</v>
      </c>
    </row>
    <row r="22" spans="1:10" s="186" customFormat="1" ht="32.25" thickBot="1">
      <c r="A22" s="223"/>
      <c r="B22" s="238" t="s">
        <v>199</v>
      </c>
      <c r="C22" s="225" t="s">
        <v>195</v>
      </c>
      <c r="D22" s="226" t="s">
        <v>200</v>
      </c>
      <c r="E22" s="227">
        <v>1263110.57</v>
      </c>
      <c r="F22" s="227">
        <v>490600</v>
      </c>
      <c r="G22" s="200"/>
      <c r="H22" s="201"/>
      <c r="I22" s="212">
        <f t="shared" si="0"/>
        <v>38.840621846747744</v>
      </c>
      <c r="J22" s="228">
        <f t="shared" si="1"/>
        <v>0.38840621846747747</v>
      </c>
    </row>
    <row r="23" spans="1:10" s="176" customFormat="1" ht="21.75" customHeight="1">
      <c r="A23" s="177">
        <v>4</v>
      </c>
      <c r="B23" s="239" t="s">
        <v>201</v>
      </c>
      <c r="C23" s="179" t="s">
        <v>181</v>
      </c>
      <c r="D23" s="240" t="s">
        <v>174</v>
      </c>
      <c r="E23" s="181">
        <f>SUM(E24:E30)</f>
        <v>123929231.09999999</v>
      </c>
      <c r="F23" s="181">
        <f>SUM(F24:F30)</f>
        <v>49821405.569999993</v>
      </c>
      <c r="G23" s="241">
        <f>SUM(F23/E23)*100</f>
        <v>40.201496553947393</v>
      </c>
      <c r="H23" s="242">
        <v>0</v>
      </c>
      <c r="I23" s="212">
        <f t="shared" si="0"/>
        <v>40.201496553947393</v>
      </c>
      <c r="J23" s="243">
        <f t="shared" si="1"/>
        <v>0.40201496553947391</v>
      </c>
    </row>
    <row r="24" spans="1:10" s="176" customFormat="1" ht="18" customHeight="1">
      <c r="A24" s="244"/>
      <c r="B24" s="245" t="s">
        <v>203</v>
      </c>
      <c r="C24" s="197" t="s">
        <v>181</v>
      </c>
      <c r="D24" s="215" t="s">
        <v>173</v>
      </c>
      <c r="E24" s="246">
        <v>1306862.83</v>
      </c>
      <c r="F24" s="247">
        <v>1146037.95</v>
      </c>
      <c r="G24" s="241"/>
      <c r="H24" s="242"/>
      <c r="I24" s="212"/>
      <c r="J24" s="248">
        <f>F24/E24</f>
        <v>0.8769382093451995</v>
      </c>
    </row>
    <row r="25" spans="1:10" s="176" customFormat="1" ht="17.25" customHeight="1">
      <c r="A25" s="244"/>
      <c r="B25" s="249" t="s">
        <v>204</v>
      </c>
      <c r="C25" s="215" t="s">
        <v>181</v>
      </c>
      <c r="D25" s="215" t="s">
        <v>183</v>
      </c>
      <c r="E25" s="250">
        <v>2956730</v>
      </c>
      <c r="F25" s="247">
        <v>1548057.84</v>
      </c>
      <c r="G25" s="251"/>
      <c r="H25" s="252"/>
      <c r="I25" s="220"/>
      <c r="J25" s="253">
        <f>F25/E25</f>
        <v>0.52357091787210874</v>
      </c>
    </row>
    <row r="26" spans="1:10" s="176" customFormat="1" ht="18.75" hidden="1" customHeight="1">
      <c r="A26" s="244"/>
      <c r="B26" s="254" t="s">
        <v>205</v>
      </c>
      <c r="C26" s="197" t="s">
        <v>181</v>
      </c>
      <c r="D26" s="197" t="s">
        <v>185</v>
      </c>
      <c r="E26" s="246"/>
      <c r="F26" s="255"/>
      <c r="G26" s="241"/>
      <c r="H26" s="242"/>
      <c r="I26" s="212"/>
      <c r="J26" s="248"/>
    </row>
    <row r="27" spans="1:10" s="176" customFormat="1" ht="22.5" hidden="1" customHeight="1">
      <c r="A27" s="187"/>
      <c r="B27" s="254" t="s">
        <v>206</v>
      </c>
      <c r="C27" s="197" t="s">
        <v>181</v>
      </c>
      <c r="D27" s="197" t="s">
        <v>207</v>
      </c>
      <c r="E27" s="256">
        <v>0</v>
      </c>
      <c r="F27" s="199">
        <v>0</v>
      </c>
      <c r="G27" s="200" t="e">
        <f>SUM(F27/E27)*100</f>
        <v>#DIV/0!</v>
      </c>
      <c r="H27" s="201">
        <v>0</v>
      </c>
      <c r="I27" s="212" t="e">
        <f>SUM(F27/E27*100)</f>
        <v>#DIV/0!</v>
      </c>
      <c r="J27" s="248"/>
    </row>
    <row r="28" spans="1:10" s="176" customFormat="1" ht="22.5" customHeight="1">
      <c r="A28" s="187"/>
      <c r="B28" s="254" t="s">
        <v>208</v>
      </c>
      <c r="C28" s="197" t="s">
        <v>181</v>
      </c>
      <c r="D28" s="197" t="s">
        <v>198</v>
      </c>
      <c r="E28" s="256">
        <v>116315638.27</v>
      </c>
      <c r="F28" s="199">
        <v>45592937.119999997</v>
      </c>
      <c r="G28" s="200">
        <f>SUM(F28/E28)*100</f>
        <v>39.197598704798821</v>
      </c>
      <c r="H28" s="201">
        <v>0</v>
      </c>
      <c r="I28" s="212">
        <f>SUM(F28/E28*100)</f>
        <v>39.197598704798821</v>
      </c>
      <c r="J28" s="248">
        <f t="shared" ref="J28:J36" si="2">F28/E28</f>
        <v>0.39197598704798819</v>
      </c>
    </row>
    <row r="29" spans="1:10" s="176" customFormat="1" ht="22.5" customHeight="1">
      <c r="A29" s="187"/>
      <c r="B29" s="249" t="s">
        <v>209</v>
      </c>
      <c r="C29" s="215" t="s">
        <v>181</v>
      </c>
      <c r="D29" s="215" t="s">
        <v>210</v>
      </c>
      <c r="E29" s="237">
        <v>0</v>
      </c>
      <c r="F29" s="217">
        <v>0</v>
      </c>
      <c r="G29" s="218"/>
      <c r="H29" s="219"/>
      <c r="I29" s="220"/>
      <c r="J29" s="257" t="e">
        <f t="shared" si="2"/>
        <v>#DIV/0!</v>
      </c>
    </row>
    <row r="30" spans="1:10" s="186" customFormat="1" ht="32.25" thickBot="1">
      <c r="A30" s="223"/>
      <c r="B30" s="258" t="s">
        <v>211</v>
      </c>
      <c r="C30" s="225" t="s">
        <v>181</v>
      </c>
      <c r="D30" s="225" t="s">
        <v>212</v>
      </c>
      <c r="E30" s="259">
        <v>3350000</v>
      </c>
      <c r="F30" s="227">
        <v>1534372.66</v>
      </c>
      <c r="G30" s="208">
        <f>SUM(F30/E30)*100</f>
        <v>45.802168955223877</v>
      </c>
      <c r="H30" s="209" t="e">
        <f>SUM(F30/#REF!)*100</f>
        <v>#REF!</v>
      </c>
      <c r="I30" s="212">
        <f t="shared" ref="I30:I35" si="3">SUM(F30/E30*100)</f>
        <v>45.802168955223877</v>
      </c>
      <c r="J30" s="260">
        <f t="shared" si="2"/>
        <v>0.45802168955223876</v>
      </c>
    </row>
    <row r="31" spans="1:10" s="176" customFormat="1" ht="21.75" customHeight="1">
      <c r="A31" s="177">
        <v>5</v>
      </c>
      <c r="B31" s="231" t="s">
        <v>213</v>
      </c>
      <c r="C31" s="240" t="s">
        <v>183</v>
      </c>
      <c r="D31" s="261" t="s">
        <v>174</v>
      </c>
      <c r="E31" s="262">
        <f>SUM(E32:E35)</f>
        <v>119662136.73999999</v>
      </c>
      <c r="F31" s="262">
        <f>F32+F33+F34+F35</f>
        <v>57912027.700000003</v>
      </c>
      <c r="G31" s="263">
        <f>SUM(F31/E31)*100</f>
        <v>48.396284136084198</v>
      </c>
      <c r="H31" s="264" t="e">
        <f>SUM(F31/#REF!)*100</f>
        <v>#REF!</v>
      </c>
      <c r="I31" s="212">
        <f t="shared" si="3"/>
        <v>48.396284136084198</v>
      </c>
      <c r="J31" s="265">
        <f t="shared" si="2"/>
        <v>0.483962841360842</v>
      </c>
    </row>
    <row r="32" spans="1:10" s="176" customFormat="1" ht="21.75" customHeight="1">
      <c r="A32" s="187"/>
      <c r="B32" s="235" t="s">
        <v>214</v>
      </c>
      <c r="C32" s="215" t="s">
        <v>183</v>
      </c>
      <c r="D32" s="236" t="s">
        <v>173</v>
      </c>
      <c r="E32" s="266">
        <v>7238836.8499999996</v>
      </c>
      <c r="F32" s="217">
        <v>2188121.7999999998</v>
      </c>
      <c r="G32" s="267">
        <v>0</v>
      </c>
      <c r="H32" s="219">
        <v>0</v>
      </c>
      <c r="I32" s="220">
        <f t="shared" si="3"/>
        <v>30.227533032465015</v>
      </c>
      <c r="J32" s="253">
        <f t="shared" si="2"/>
        <v>0.30227533032465015</v>
      </c>
    </row>
    <row r="33" spans="1:10" s="176" customFormat="1" ht="21.75" customHeight="1">
      <c r="A33" s="187"/>
      <c r="B33" s="165" t="s">
        <v>215</v>
      </c>
      <c r="C33" s="197" t="s">
        <v>183</v>
      </c>
      <c r="D33" s="268" t="s">
        <v>193</v>
      </c>
      <c r="E33" s="269">
        <v>32400000</v>
      </c>
      <c r="F33" s="199">
        <v>11834160.039999999</v>
      </c>
      <c r="G33" s="202">
        <f>SUM(F33/E33)*100</f>
        <v>36.525185308641973</v>
      </c>
      <c r="H33" s="201" t="e">
        <f>SUM(F33/#REF!)*100</f>
        <v>#REF!</v>
      </c>
      <c r="I33" s="212">
        <f t="shared" si="3"/>
        <v>36.525185308641973</v>
      </c>
      <c r="J33" s="248">
        <f t="shared" si="2"/>
        <v>0.36525185308641972</v>
      </c>
    </row>
    <row r="34" spans="1:10" s="176" customFormat="1" ht="21.75" customHeight="1">
      <c r="A34" s="187"/>
      <c r="B34" s="214" t="s">
        <v>216</v>
      </c>
      <c r="C34" s="216" t="s">
        <v>183</v>
      </c>
      <c r="D34" s="216" t="s">
        <v>195</v>
      </c>
      <c r="E34" s="270">
        <v>35825463.810000002</v>
      </c>
      <c r="F34" s="217">
        <v>11768830.85</v>
      </c>
      <c r="G34" s="267">
        <f>SUM(F34/E34)*100</f>
        <v>32.850463325236703</v>
      </c>
      <c r="H34" s="219"/>
      <c r="I34" s="220">
        <f t="shared" si="3"/>
        <v>32.850463325236703</v>
      </c>
      <c r="J34" s="253">
        <f t="shared" si="2"/>
        <v>0.32850463325236706</v>
      </c>
    </row>
    <row r="35" spans="1:10" s="176" customFormat="1" ht="36.75" customHeight="1" thickBot="1">
      <c r="A35" s="223"/>
      <c r="B35" s="238" t="s">
        <v>217</v>
      </c>
      <c r="C35" s="225" t="s">
        <v>183</v>
      </c>
      <c r="D35" s="271" t="s">
        <v>183</v>
      </c>
      <c r="E35" s="272">
        <v>44197836.079999998</v>
      </c>
      <c r="F35" s="227">
        <v>32120915.010000002</v>
      </c>
      <c r="G35" s="202">
        <f>SUM(F35/E35)*100</f>
        <v>72.675311415381856</v>
      </c>
      <c r="H35" s="201"/>
      <c r="I35" s="212">
        <f t="shared" si="3"/>
        <v>72.675311415381856</v>
      </c>
      <c r="J35" s="260">
        <f t="shared" si="2"/>
        <v>0.7267531141538186</v>
      </c>
    </row>
    <row r="36" spans="1:10" s="176" customFormat="1" ht="21.75" customHeight="1">
      <c r="A36" s="187">
        <v>6</v>
      </c>
      <c r="B36" s="273" t="s">
        <v>218</v>
      </c>
      <c r="C36" s="240" t="s">
        <v>185</v>
      </c>
      <c r="D36" s="232" t="s">
        <v>174</v>
      </c>
      <c r="E36" s="234">
        <f>SUM(E37:E38)</f>
        <v>8831910.2699999996</v>
      </c>
      <c r="F36" s="274">
        <f>SUM(F37:F38)</f>
        <v>3368000</v>
      </c>
      <c r="G36" s="202"/>
      <c r="H36" s="201"/>
      <c r="I36" s="212"/>
      <c r="J36" s="265">
        <f t="shared" si="2"/>
        <v>0.38134445403508388</v>
      </c>
    </row>
    <row r="37" spans="1:10" s="176" customFormat="1" ht="21" customHeight="1">
      <c r="A37" s="275"/>
      <c r="B37" s="214" t="s">
        <v>274</v>
      </c>
      <c r="C37" s="215" t="s">
        <v>185</v>
      </c>
      <c r="D37" s="215" t="s">
        <v>195</v>
      </c>
      <c r="E37" s="217">
        <v>8231910.2699999996</v>
      </c>
      <c r="F37" s="217">
        <v>3368000</v>
      </c>
      <c r="G37" s="202"/>
      <c r="H37" s="201"/>
      <c r="I37" s="212"/>
      <c r="J37" s="253">
        <f t="shared" ref="J37:J48" si="4">F37/E37</f>
        <v>0.40913954228512261</v>
      </c>
    </row>
    <row r="38" spans="1:10" s="176" customFormat="1" ht="31.5" customHeight="1" thickBot="1">
      <c r="A38" s="187"/>
      <c r="B38" s="165" t="s">
        <v>219</v>
      </c>
      <c r="C38" s="197" t="s">
        <v>185</v>
      </c>
      <c r="D38" s="225" t="s">
        <v>183</v>
      </c>
      <c r="E38" s="227">
        <v>600000</v>
      </c>
      <c r="F38" s="227">
        <v>0</v>
      </c>
      <c r="G38" s="202"/>
      <c r="H38" s="201"/>
      <c r="I38" s="212"/>
      <c r="J38" s="260">
        <f t="shared" si="4"/>
        <v>0</v>
      </c>
    </row>
    <row r="39" spans="1:10" s="186" customFormat="1" ht="21.75" customHeight="1">
      <c r="A39" s="177">
        <v>7</v>
      </c>
      <c r="B39" s="231" t="s">
        <v>220</v>
      </c>
      <c r="C39" s="232" t="s">
        <v>187</v>
      </c>
      <c r="D39" s="232" t="s">
        <v>174</v>
      </c>
      <c r="E39" s="262">
        <f>SUM(E40:E45)</f>
        <v>865938018.77999997</v>
      </c>
      <c r="F39" s="262">
        <f>F40+F41+F42+F43+F44+F45</f>
        <v>545478852.45000005</v>
      </c>
      <c r="G39" s="277">
        <f>SUM(F39/E39)*100</f>
        <v>62.992828657472799</v>
      </c>
      <c r="H39" s="264" t="e">
        <f>SUM(F39/#REF!)*100</f>
        <v>#REF!</v>
      </c>
      <c r="I39" s="212">
        <f>SUM(F39/E39*100)</f>
        <v>62.992828657472799</v>
      </c>
      <c r="J39" s="265">
        <f t="shared" si="4"/>
        <v>0.62992828657472799</v>
      </c>
    </row>
    <row r="40" spans="1:10" s="176" customFormat="1" ht="18.75">
      <c r="A40" s="244"/>
      <c r="B40" s="249" t="s">
        <v>221</v>
      </c>
      <c r="C40" s="215" t="s">
        <v>187</v>
      </c>
      <c r="D40" s="215" t="s">
        <v>173</v>
      </c>
      <c r="E40" s="278">
        <v>243560681.75</v>
      </c>
      <c r="F40" s="247">
        <v>156590760.21000001</v>
      </c>
      <c r="G40" s="218">
        <f>SUM(F40/E40)*100</f>
        <v>64.292298364779072</v>
      </c>
      <c r="H40" s="219" t="e">
        <f>SUM(F40/#REF!)*100</f>
        <v>#REF!</v>
      </c>
      <c r="I40" s="220">
        <f>SUM(F40/E40*100)</f>
        <v>64.292298364779072</v>
      </c>
      <c r="J40" s="253">
        <f t="shared" si="4"/>
        <v>0.64292298364779077</v>
      </c>
    </row>
    <row r="41" spans="1:10" s="176" customFormat="1" ht="16.5" customHeight="1">
      <c r="A41" s="187"/>
      <c r="B41" s="165" t="s">
        <v>222</v>
      </c>
      <c r="C41" s="197" t="s">
        <v>187</v>
      </c>
      <c r="D41" s="197" t="s">
        <v>193</v>
      </c>
      <c r="E41" s="279">
        <v>469226372.12</v>
      </c>
      <c r="F41" s="199">
        <v>309997021.44999999</v>
      </c>
      <c r="G41" s="200">
        <f>SUM(F41/E41)*100</f>
        <v>66.065558090737781</v>
      </c>
      <c r="H41" s="202" t="e">
        <f>SUM(F41/#REF!)*100</f>
        <v>#REF!</v>
      </c>
      <c r="I41" s="212">
        <f>SUM(F41/E41*100)</f>
        <v>66.065558090737781</v>
      </c>
      <c r="J41" s="248">
        <f t="shared" si="4"/>
        <v>0.66065558090737775</v>
      </c>
    </row>
    <row r="42" spans="1:10" s="176" customFormat="1" ht="18.75">
      <c r="A42" s="187"/>
      <c r="B42" s="235" t="s">
        <v>223</v>
      </c>
      <c r="C42" s="215" t="s">
        <v>187</v>
      </c>
      <c r="D42" s="215" t="s">
        <v>195</v>
      </c>
      <c r="E42" s="280">
        <v>89400601.430000007</v>
      </c>
      <c r="F42" s="217">
        <v>49421397.609999999</v>
      </c>
      <c r="G42" s="218"/>
      <c r="H42" s="267"/>
      <c r="I42" s="220"/>
      <c r="J42" s="253">
        <f t="shared" si="4"/>
        <v>0.55280833483761938</v>
      </c>
    </row>
    <row r="43" spans="1:10" s="176" customFormat="1" ht="33" customHeight="1">
      <c r="A43" s="187"/>
      <c r="B43" s="165" t="s">
        <v>224</v>
      </c>
      <c r="C43" s="197" t="s">
        <v>187</v>
      </c>
      <c r="D43" s="197" t="s">
        <v>183</v>
      </c>
      <c r="E43" s="279">
        <v>385000</v>
      </c>
      <c r="F43" s="199">
        <v>272651</v>
      </c>
      <c r="G43" s="200">
        <v>0</v>
      </c>
      <c r="H43" s="202">
        <v>0</v>
      </c>
      <c r="I43" s="212">
        <f t="shared" ref="I43:I61" si="5">SUM(F43/E43*100)</f>
        <v>70.818441558441563</v>
      </c>
      <c r="J43" s="248">
        <f t="shared" si="4"/>
        <v>0.70818441558441558</v>
      </c>
    </row>
    <row r="44" spans="1:10" s="176" customFormat="1" ht="18.75">
      <c r="A44" s="187"/>
      <c r="B44" s="235" t="s">
        <v>225</v>
      </c>
      <c r="C44" s="215" t="s">
        <v>187</v>
      </c>
      <c r="D44" s="215" t="s">
        <v>187</v>
      </c>
      <c r="E44" s="280">
        <v>26014479.640000001</v>
      </c>
      <c r="F44" s="217">
        <v>4478060.0999999996</v>
      </c>
      <c r="G44" s="218">
        <v>0</v>
      </c>
      <c r="H44" s="267">
        <v>0</v>
      </c>
      <c r="I44" s="220">
        <f t="shared" si="5"/>
        <v>17.213721596470108</v>
      </c>
      <c r="J44" s="253">
        <f t="shared" si="4"/>
        <v>0.17213721596470108</v>
      </c>
    </row>
    <row r="45" spans="1:10" s="186" customFormat="1" ht="23.25" customHeight="1" thickBot="1">
      <c r="A45" s="223"/>
      <c r="B45" s="281" t="s">
        <v>226</v>
      </c>
      <c r="C45" s="225" t="s">
        <v>187</v>
      </c>
      <c r="D45" s="225" t="s">
        <v>198</v>
      </c>
      <c r="E45" s="282">
        <v>37350883.840000004</v>
      </c>
      <c r="F45" s="227">
        <v>24718962.079999998</v>
      </c>
      <c r="G45" s="208">
        <v>0</v>
      </c>
      <c r="H45" s="209">
        <v>0</v>
      </c>
      <c r="I45" s="212">
        <f t="shared" si="5"/>
        <v>66.180393979132134</v>
      </c>
      <c r="J45" s="276">
        <f t="shared" si="4"/>
        <v>0.66180393979132135</v>
      </c>
    </row>
    <row r="46" spans="1:10" s="176" customFormat="1" ht="21" customHeight="1">
      <c r="A46" s="177">
        <v>8</v>
      </c>
      <c r="B46" s="283" t="s">
        <v>227</v>
      </c>
      <c r="C46" s="232" t="s">
        <v>207</v>
      </c>
      <c r="D46" s="284" t="s">
        <v>174</v>
      </c>
      <c r="E46" s="262">
        <f>SUM(E47:E48)</f>
        <v>68566618.620000005</v>
      </c>
      <c r="F46" s="262">
        <f>SUM(F47:F48)</f>
        <v>37414926.810000002</v>
      </c>
      <c r="G46" s="241">
        <f t="shared" ref="G46:G61" si="6">SUM(F46/E46)*100</f>
        <v>54.567262558703092</v>
      </c>
      <c r="H46" s="242" t="e">
        <f>SUM(F46/#REF!)*100</f>
        <v>#REF!</v>
      </c>
      <c r="I46" s="212">
        <f t="shared" si="5"/>
        <v>54.567262558703092</v>
      </c>
      <c r="J46" s="243">
        <f t="shared" si="4"/>
        <v>0.54567262558703089</v>
      </c>
    </row>
    <row r="47" spans="1:10" s="176" customFormat="1" ht="23.25" customHeight="1">
      <c r="A47" s="204"/>
      <c r="B47" s="235" t="s">
        <v>228</v>
      </c>
      <c r="C47" s="285" t="s">
        <v>207</v>
      </c>
      <c r="D47" s="285" t="s">
        <v>173</v>
      </c>
      <c r="E47" s="217">
        <v>65681385.810000002</v>
      </c>
      <c r="F47" s="217">
        <v>36133798.170000002</v>
      </c>
      <c r="G47" s="218">
        <f t="shared" si="6"/>
        <v>55.013757283572154</v>
      </c>
      <c r="H47" s="219" t="e">
        <f>SUM(F47/#REF!)*100</f>
        <v>#REF!</v>
      </c>
      <c r="I47" s="220">
        <f t="shared" si="5"/>
        <v>55.013757283572154</v>
      </c>
      <c r="J47" s="253">
        <f t="shared" si="4"/>
        <v>0.55013757283572151</v>
      </c>
    </row>
    <row r="48" spans="1:10" s="186" customFormat="1" ht="33" customHeight="1" thickBot="1">
      <c r="A48" s="223"/>
      <c r="B48" s="286" t="s">
        <v>229</v>
      </c>
      <c r="C48" s="287" t="s">
        <v>207</v>
      </c>
      <c r="D48" s="287" t="s">
        <v>181</v>
      </c>
      <c r="E48" s="227">
        <v>2885232.81</v>
      </c>
      <c r="F48" s="227">
        <v>1281128.6399999999</v>
      </c>
      <c r="G48" s="208">
        <f t="shared" si="6"/>
        <v>44.402955475887573</v>
      </c>
      <c r="H48" s="209" t="e">
        <f>SUM(F48/#REF!)*100</f>
        <v>#REF!</v>
      </c>
      <c r="I48" s="212">
        <f t="shared" si="5"/>
        <v>44.402955475887573</v>
      </c>
      <c r="J48" s="248">
        <f t="shared" si="4"/>
        <v>0.44402955475887573</v>
      </c>
    </row>
    <row r="49" spans="1:12" s="176" customFormat="1" ht="18.75" hidden="1" customHeight="1">
      <c r="A49" s="177">
        <v>9</v>
      </c>
      <c r="B49" s="283" t="s">
        <v>230</v>
      </c>
      <c r="C49" s="232" t="s">
        <v>231</v>
      </c>
      <c r="D49" s="284" t="s">
        <v>202</v>
      </c>
      <c r="E49" s="262">
        <f>SUM(E50)</f>
        <v>0</v>
      </c>
      <c r="F49" s="288">
        <f>SUM(F50)</f>
        <v>0</v>
      </c>
      <c r="G49" s="277" t="e">
        <f t="shared" si="6"/>
        <v>#DIV/0!</v>
      </c>
      <c r="H49" s="264" t="e">
        <f>SUM(F49/#REF!)*100</f>
        <v>#REF!</v>
      </c>
      <c r="I49" s="212" t="e">
        <f t="shared" si="5"/>
        <v>#DIV/0!</v>
      </c>
      <c r="J49" s="265"/>
    </row>
    <row r="50" spans="1:12" s="186" customFormat="1" ht="23.25" hidden="1" customHeight="1">
      <c r="A50" s="187"/>
      <c r="B50" s="196" t="s">
        <v>232</v>
      </c>
      <c r="C50" s="197" t="s">
        <v>231</v>
      </c>
      <c r="D50" s="198" t="s">
        <v>198</v>
      </c>
      <c r="E50" s="199"/>
      <c r="F50" s="289"/>
      <c r="G50" s="208" t="e">
        <f t="shared" si="6"/>
        <v>#DIV/0!</v>
      </c>
      <c r="H50" s="209" t="e">
        <f>SUM(F50/#REF!)*100</f>
        <v>#REF!</v>
      </c>
      <c r="I50" s="212" t="e">
        <f t="shared" si="5"/>
        <v>#DIV/0!</v>
      </c>
      <c r="J50" s="265"/>
    </row>
    <row r="51" spans="1:12" s="176" customFormat="1" ht="21" customHeight="1">
      <c r="A51" s="177">
        <v>9</v>
      </c>
      <c r="B51" s="283" t="s">
        <v>233</v>
      </c>
      <c r="C51" s="232">
        <v>10</v>
      </c>
      <c r="D51" s="232" t="s">
        <v>174</v>
      </c>
      <c r="E51" s="262">
        <f>SUM(E52:E55)</f>
        <v>7667652.6699999999</v>
      </c>
      <c r="F51" s="262">
        <f>SUM(F52:F55)</f>
        <v>5314380.07</v>
      </c>
      <c r="G51" s="241">
        <f t="shared" si="6"/>
        <v>69.309087131616252</v>
      </c>
      <c r="H51" s="242" t="e">
        <f>SUM(F51/#REF!)*100</f>
        <v>#REF!</v>
      </c>
      <c r="I51" s="212">
        <f t="shared" si="5"/>
        <v>69.309087131616252</v>
      </c>
      <c r="J51" s="185">
        <f t="shared" ref="J51:J57" si="7">F51/E51</f>
        <v>0.69309087131616254</v>
      </c>
    </row>
    <row r="52" spans="1:12" s="176" customFormat="1" ht="18.75" customHeight="1">
      <c r="A52" s="187"/>
      <c r="B52" s="245" t="s">
        <v>234</v>
      </c>
      <c r="C52" s="215">
        <v>10</v>
      </c>
      <c r="D52" s="215" t="s">
        <v>173</v>
      </c>
      <c r="E52" s="217">
        <v>1000000</v>
      </c>
      <c r="F52" s="217">
        <v>579902.04</v>
      </c>
      <c r="G52" s="218">
        <f t="shared" si="6"/>
        <v>57.990203999999999</v>
      </c>
      <c r="H52" s="219" t="e">
        <f>SUM(F52/#REF!)*100</f>
        <v>#REF!</v>
      </c>
      <c r="I52" s="220">
        <f t="shared" si="5"/>
        <v>57.990203999999999</v>
      </c>
      <c r="J52" s="221">
        <f t="shared" si="7"/>
        <v>0.57990204000000001</v>
      </c>
    </row>
    <row r="53" spans="1:12" s="176" customFormat="1" ht="20.25" customHeight="1">
      <c r="A53" s="187"/>
      <c r="B53" s="196" t="s">
        <v>235</v>
      </c>
      <c r="C53" s="197">
        <v>10</v>
      </c>
      <c r="D53" s="197" t="s">
        <v>195</v>
      </c>
      <c r="E53" s="199">
        <v>1195000</v>
      </c>
      <c r="F53" s="199">
        <v>885053</v>
      </c>
      <c r="G53" s="200">
        <f t="shared" si="6"/>
        <v>74.063012552301259</v>
      </c>
      <c r="H53" s="201" t="e">
        <f>SUM(F53/#REF!)*100</f>
        <v>#REF!</v>
      </c>
      <c r="I53" s="212">
        <f t="shared" si="5"/>
        <v>74.063012552301259</v>
      </c>
      <c r="J53" s="213">
        <f t="shared" si="7"/>
        <v>0.74063012552301255</v>
      </c>
    </row>
    <row r="54" spans="1:12" s="176" customFormat="1" ht="18.75">
      <c r="A54" s="187"/>
      <c r="B54" s="214" t="s">
        <v>236</v>
      </c>
      <c r="C54" s="215">
        <v>10</v>
      </c>
      <c r="D54" s="215" t="s">
        <v>181</v>
      </c>
      <c r="E54" s="217">
        <v>4772652.67</v>
      </c>
      <c r="F54" s="217">
        <v>3240229.03</v>
      </c>
      <c r="G54" s="218">
        <f t="shared" si="6"/>
        <v>67.891574225953462</v>
      </c>
      <c r="H54" s="219" t="e">
        <f>SUM(F54/#REF!)*100</f>
        <v>#REF!</v>
      </c>
      <c r="I54" s="220">
        <f t="shared" si="5"/>
        <v>67.891574225953462</v>
      </c>
      <c r="J54" s="221">
        <f t="shared" si="7"/>
        <v>0.67891574225953466</v>
      </c>
    </row>
    <row r="55" spans="1:12" s="176" customFormat="1" ht="19.5" thickBot="1">
      <c r="A55" s="223"/>
      <c r="B55" s="224" t="s">
        <v>237</v>
      </c>
      <c r="C55" s="225">
        <v>10</v>
      </c>
      <c r="D55" s="225" t="s">
        <v>185</v>
      </c>
      <c r="E55" s="227">
        <v>700000</v>
      </c>
      <c r="F55" s="227">
        <v>609196</v>
      </c>
      <c r="G55" s="200">
        <f t="shared" si="6"/>
        <v>87.028000000000006</v>
      </c>
      <c r="H55" s="201"/>
      <c r="I55" s="212">
        <f t="shared" si="5"/>
        <v>87.028000000000006</v>
      </c>
      <c r="J55" s="228">
        <f t="shared" si="7"/>
        <v>0.87028000000000005</v>
      </c>
    </row>
    <row r="56" spans="1:12" s="176" customFormat="1" ht="18.75">
      <c r="A56" s="177">
        <v>10</v>
      </c>
      <c r="B56" s="178" t="s">
        <v>238</v>
      </c>
      <c r="C56" s="290">
        <v>11</v>
      </c>
      <c r="D56" s="291" t="s">
        <v>174</v>
      </c>
      <c r="E56" s="229">
        <f>SUM(E57:E58)</f>
        <v>1350000</v>
      </c>
      <c r="F56" s="229">
        <f>F57</f>
        <v>284710</v>
      </c>
      <c r="G56" s="182">
        <f t="shared" si="6"/>
        <v>21.089629629629631</v>
      </c>
      <c r="H56" s="183" t="e">
        <f>SUM(G56/#REF!)*100</f>
        <v>#REF!</v>
      </c>
      <c r="I56" s="184">
        <f t="shared" si="5"/>
        <v>21.089629629629631</v>
      </c>
      <c r="J56" s="185">
        <f t="shared" si="7"/>
        <v>0.2108962962962963</v>
      </c>
    </row>
    <row r="57" spans="1:12" s="186" customFormat="1" ht="23.25" customHeight="1" thickBot="1">
      <c r="A57" s="187"/>
      <c r="B57" s="292" t="s">
        <v>239</v>
      </c>
      <c r="C57" s="293">
        <v>11</v>
      </c>
      <c r="D57" s="294" t="s">
        <v>173</v>
      </c>
      <c r="E57" s="199">
        <v>1350000</v>
      </c>
      <c r="F57" s="199">
        <v>284710</v>
      </c>
      <c r="G57" s="295">
        <f t="shared" si="6"/>
        <v>21.089629629629631</v>
      </c>
      <c r="H57" s="296" t="e">
        <f>SUM(G57/#REF!)*100</f>
        <v>#REF!</v>
      </c>
      <c r="I57" s="212">
        <f t="shared" si="5"/>
        <v>21.089629629629631</v>
      </c>
      <c r="J57" s="228">
        <f t="shared" si="7"/>
        <v>0.2108962962962963</v>
      </c>
    </row>
    <row r="58" spans="1:12" s="186" customFormat="1" ht="27" hidden="1" customHeight="1">
      <c r="A58" s="223"/>
      <c r="B58" s="297" t="s">
        <v>240</v>
      </c>
      <c r="C58" s="298">
        <v>11</v>
      </c>
      <c r="D58" s="299" t="s">
        <v>177</v>
      </c>
      <c r="E58" s="227"/>
      <c r="F58" s="300"/>
      <c r="G58" s="200" t="e">
        <f t="shared" si="6"/>
        <v>#DIV/0!</v>
      </c>
      <c r="H58" s="201"/>
      <c r="I58" s="212" t="e">
        <f t="shared" si="5"/>
        <v>#DIV/0!</v>
      </c>
      <c r="J58" s="203"/>
    </row>
    <row r="59" spans="1:12" s="176" customFormat="1" ht="47.25">
      <c r="A59" s="177">
        <v>11</v>
      </c>
      <c r="B59" s="178" t="s">
        <v>241</v>
      </c>
      <c r="C59" s="301" t="s">
        <v>200</v>
      </c>
      <c r="D59" s="179" t="s">
        <v>174</v>
      </c>
      <c r="E59" s="302">
        <f>SUM(E60:E62)</f>
        <v>7605815</v>
      </c>
      <c r="F59" s="302">
        <f>SUM(F60:F62)</f>
        <v>5190300</v>
      </c>
      <c r="G59" s="303">
        <f t="shared" si="6"/>
        <v>68.24120754974976</v>
      </c>
      <c r="H59" s="304" t="e">
        <f>SUM(F59/#REF!)*100</f>
        <v>#REF!</v>
      </c>
      <c r="I59" s="184">
        <f t="shared" si="5"/>
        <v>68.24120754974976</v>
      </c>
      <c r="J59" s="230">
        <f>F59/E59</f>
        <v>0.68241207549749761</v>
      </c>
    </row>
    <row r="60" spans="1:12" s="176" customFormat="1" ht="48" customHeight="1">
      <c r="A60" s="187"/>
      <c r="B60" s="214" t="s">
        <v>242</v>
      </c>
      <c r="C60" s="305" t="s">
        <v>200</v>
      </c>
      <c r="D60" s="215" t="s">
        <v>173</v>
      </c>
      <c r="E60" s="269">
        <v>6919815</v>
      </c>
      <c r="F60" s="266">
        <v>5190300</v>
      </c>
      <c r="G60" s="306">
        <f t="shared" si="6"/>
        <v>75.006340487426328</v>
      </c>
      <c r="H60" s="307" t="e">
        <f>SUM(F60/#REF!)*100</f>
        <v>#REF!</v>
      </c>
      <c r="I60" s="212">
        <f t="shared" si="5"/>
        <v>75.006340487426328</v>
      </c>
      <c r="J60" s="308">
        <f>F60/E60</f>
        <v>0.75006340487426326</v>
      </c>
    </row>
    <row r="61" spans="1:12" s="176" customFormat="1" ht="47.25" hidden="1">
      <c r="A61" s="187"/>
      <c r="B61" s="165" t="s">
        <v>243</v>
      </c>
      <c r="C61" s="305" t="s">
        <v>200</v>
      </c>
      <c r="D61" s="305" t="s">
        <v>195</v>
      </c>
      <c r="E61" s="269"/>
      <c r="F61" s="309"/>
      <c r="G61" s="310" t="e">
        <f t="shared" si="6"/>
        <v>#DIV/0!</v>
      </c>
      <c r="H61" s="311" t="e">
        <f>SUM(F61/#REF!)*100</f>
        <v>#REF!</v>
      </c>
      <c r="I61" s="212" t="e">
        <f t="shared" si="5"/>
        <v>#DIV/0!</v>
      </c>
      <c r="J61" s="203"/>
    </row>
    <row r="62" spans="1:12" s="176" customFormat="1" ht="31.5" customHeight="1" thickBot="1">
      <c r="A62" s="187"/>
      <c r="B62" s="165" t="s">
        <v>244</v>
      </c>
      <c r="C62" s="312" t="s">
        <v>200</v>
      </c>
      <c r="D62" s="305" t="s">
        <v>195</v>
      </c>
      <c r="E62" s="313">
        <v>686000</v>
      </c>
      <c r="F62" s="272">
        <v>0</v>
      </c>
      <c r="G62" s="310"/>
      <c r="H62" s="311"/>
      <c r="I62" s="212"/>
      <c r="J62" s="314">
        <f>F62/E62</f>
        <v>0</v>
      </c>
    </row>
    <row r="63" spans="1:12" s="186" customFormat="1" ht="18" customHeight="1" thickBot="1">
      <c r="A63" s="315"/>
      <c r="B63" s="316" t="s">
        <v>245</v>
      </c>
      <c r="C63" s="317"/>
      <c r="D63" s="317"/>
      <c r="E63" s="318">
        <f>SUM(E59+E56+E51+E49+E46+E39+E31+E23+E19+E17+E8+E36)</f>
        <v>1322547632.5799999</v>
      </c>
      <c r="F63" s="318">
        <f>SUM(F8+F17+F19+F23+F31+F36+F39+F46+F51+F56+F59)</f>
        <v>778613411.30000007</v>
      </c>
      <c r="G63" s="182">
        <f>SUM(F63/E63)*100</f>
        <v>58.872239616889743</v>
      </c>
      <c r="H63" s="183" t="e">
        <f>SUM(F63/#REF!)*100</f>
        <v>#REF!</v>
      </c>
      <c r="I63" s="212">
        <f>SUM(F63/E63*100)</f>
        <v>58.872239616889743</v>
      </c>
      <c r="J63" s="319">
        <f>F63/E63</f>
        <v>0.58872239616889743</v>
      </c>
      <c r="L63" s="320"/>
    </row>
    <row r="64" spans="1:12" s="186" customFormat="1" ht="21" customHeight="1" thickBot="1">
      <c r="A64" s="321"/>
      <c r="B64" s="322" t="s">
        <v>246</v>
      </c>
      <c r="C64" s="323"/>
      <c r="D64" s="323"/>
      <c r="E64" s="324">
        <f>ДОХОДЫ!D10-'расходы '!E63</f>
        <v>-46079459.429999828</v>
      </c>
      <c r="F64" s="325">
        <f>ДОХОДЫ!E10-'расходы '!F63</f>
        <v>30270550.789999962</v>
      </c>
      <c r="G64" s="326"/>
      <c r="H64" s="327"/>
      <c r="I64" s="328"/>
      <c r="J64" s="319"/>
    </row>
    <row r="65" spans="1:10" s="176" customFormat="1" ht="14.1" customHeight="1">
      <c r="A65" s="164"/>
      <c r="B65" s="273"/>
      <c r="C65" s="329"/>
      <c r="D65" s="329"/>
      <c r="E65" s="330"/>
      <c r="F65" s="330"/>
      <c r="G65" s="331" t="e">
        <f>SUM(F65/E65)*100</f>
        <v>#DIV/0!</v>
      </c>
      <c r="H65" s="332" t="e">
        <f>SUM(F65/#REF!)*100</f>
        <v>#REF!</v>
      </c>
      <c r="I65" s="333"/>
      <c r="J65" s="334"/>
    </row>
    <row r="66" spans="1:10" s="176" customFormat="1" ht="21" customHeight="1">
      <c r="A66" s="335"/>
      <c r="B66" s="336"/>
      <c r="C66" s="337"/>
      <c r="D66" s="337"/>
      <c r="E66" s="338"/>
      <c r="F66" s="339"/>
      <c r="G66" s="340"/>
      <c r="H66" s="340"/>
      <c r="I66" s="340"/>
      <c r="J66" s="341"/>
    </row>
    <row r="67" spans="1:10" s="176" customFormat="1" ht="18.75">
      <c r="A67" s="335"/>
      <c r="B67" s="336"/>
      <c r="C67" s="337"/>
      <c r="D67" s="337"/>
      <c r="E67" s="338"/>
      <c r="F67" s="338"/>
      <c r="G67" s="340"/>
      <c r="H67" s="340"/>
      <c r="I67" s="340"/>
      <c r="J67" s="341"/>
    </row>
    <row r="68" spans="1:10" s="176" customFormat="1" ht="18.75">
      <c r="A68" s="342"/>
      <c r="B68" s="342"/>
      <c r="C68" s="342"/>
      <c r="D68" s="342"/>
      <c r="E68" s="343"/>
      <c r="F68" s="343"/>
      <c r="G68" s="342"/>
      <c r="H68" s="342"/>
      <c r="I68" s="342"/>
      <c r="J68" s="344"/>
    </row>
    <row r="69" spans="1:10" s="162" customFormat="1" ht="12.75">
      <c r="C69" s="163"/>
      <c r="J69" s="345"/>
    </row>
    <row r="70" spans="1:10">
      <c r="A70" s="162"/>
      <c r="B70" s="162"/>
      <c r="C70" s="163"/>
      <c r="D70" s="163"/>
      <c r="E70" s="162"/>
      <c r="F70" s="162"/>
      <c r="G70" s="162"/>
      <c r="H70" s="162"/>
      <c r="I70" s="162"/>
      <c r="J70" s="345"/>
    </row>
  </sheetData>
  <mergeCells count="8">
    <mergeCell ref="B7:J7"/>
    <mergeCell ref="F2:J2"/>
    <mergeCell ref="F3:J3"/>
    <mergeCell ref="A5:A6"/>
    <mergeCell ref="B5:B6"/>
    <mergeCell ref="C5:C6"/>
    <mergeCell ref="D5:D6"/>
    <mergeCell ref="E5:J5"/>
  </mergeCells>
  <pageMargins left="1.1811023622047245" right="0.39370078740157483" top="0.78740157480314965" bottom="0.39370078740157483" header="0.51181102362204722" footer="0.51181102362204722"/>
  <pageSetup paperSize="9" scale="63" firstPageNumber="0" orientation="portrait" r:id="rId1"/>
  <rowBreaks count="1" manualBreakCount="1">
    <brk id="48" max="9" man="1"/>
  </rowBreaks>
</worksheet>
</file>

<file path=xl/worksheets/sheet3.xml><?xml version="1.0" encoding="utf-8"?>
<worksheet xmlns="http://schemas.openxmlformats.org/spreadsheetml/2006/main" xmlns:r="http://schemas.openxmlformats.org/officeDocument/2006/relationships">
  <sheetPr>
    <pageSetUpPr fitToPage="1"/>
  </sheetPr>
  <dimension ref="A1:AMK28"/>
  <sheetViews>
    <sheetView view="pageBreakPreview" zoomScaleNormal="100" zoomScaleSheetLayoutView="100" workbookViewId="0">
      <selection activeCell="D2" sqref="D2:E2"/>
    </sheetView>
  </sheetViews>
  <sheetFormatPr defaultColWidth="9.140625" defaultRowHeight="15"/>
  <cols>
    <col min="1" max="1" width="39.140625" style="349" customWidth="1"/>
    <col min="2" max="2" width="15.85546875" style="349" hidden="1" customWidth="1"/>
    <col min="3" max="3" width="31.140625" style="349" customWidth="1"/>
    <col min="4" max="4" width="19.7109375" style="349" customWidth="1"/>
    <col min="5" max="5" width="18.5703125" style="349" customWidth="1"/>
    <col min="6" max="256" width="9.140625" style="349" customWidth="1"/>
    <col min="257" max="257" width="42.42578125" style="349" customWidth="1"/>
    <col min="258" max="258" width="11.5703125" style="349" hidden="1"/>
    <col min="259" max="259" width="38.140625" style="349" customWidth="1"/>
    <col min="260" max="260" width="24.42578125" style="349" customWidth="1"/>
    <col min="261" max="261" width="23.42578125" style="349" customWidth="1"/>
    <col min="262" max="512" width="9.140625" style="349" customWidth="1"/>
    <col min="513" max="513" width="42.42578125" style="349" customWidth="1"/>
    <col min="514" max="514" width="11.5703125" style="349" hidden="1"/>
    <col min="515" max="515" width="38.140625" style="349" customWidth="1"/>
    <col min="516" max="516" width="24.42578125" style="349" customWidth="1"/>
    <col min="517" max="517" width="23.42578125" style="349" customWidth="1"/>
    <col min="518" max="768" width="9.140625" style="349" customWidth="1"/>
    <col min="769" max="769" width="42.42578125" style="349" customWidth="1"/>
    <col min="770" max="770" width="11.5703125" style="349" hidden="1"/>
    <col min="771" max="771" width="38.140625" style="349" customWidth="1"/>
    <col min="772" max="772" width="24.42578125" style="349" customWidth="1"/>
    <col min="773" max="773" width="23.42578125" style="349" customWidth="1"/>
    <col min="774" max="1025" width="9.140625" style="349" customWidth="1"/>
    <col min="1026" max="16384" width="9.140625" style="1"/>
  </cols>
  <sheetData>
    <row r="1" spans="1:19" s="350" customFormat="1" ht="15.75">
      <c r="A1" s="346"/>
      <c r="B1" s="347"/>
      <c r="C1" s="347"/>
      <c r="D1" s="434" t="s">
        <v>247</v>
      </c>
      <c r="E1" s="434"/>
      <c r="F1" s="348"/>
      <c r="G1" s="349"/>
      <c r="I1" s="346"/>
      <c r="J1" s="346"/>
      <c r="K1" s="346"/>
      <c r="L1" s="346"/>
      <c r="M1" s="346"/>
      <c r="N1" s="346"/>
      <c r="O1" s="346"/>
      <c r="P1" s="346"/>
      <c r="Q1" s="346"/>
      <c r="R1" s="346"/>
    </row>
    <row r="2" spans="1:19" s="346" customFormat="1" ht="45" customHeight="1">
      <c r="A2" s="351"/>
      <c r="B2" s="351"/>
      <c r="D2" s="426"/>
      <c r="E2" s="426"/>
      <c r="F2" s="352"/>
      <c r="G2" s="352"/>
      <c r="I2" s="351"/>
      <c r="J2" s="351"/>
      <c r="K2" s="351"/>
      <c r="L2" s="351"/>
      <c r="M2" s="351"/>
      <c r="N2" s="351"/>
      <c r="O2" s="351"/>
      <c r="P2" s="351"/>
      <c r="Q2" s="351"/>
      <c r="R2" s="351"/>
      <c r="S2" s="351"/>
    </row>
    <row r="3" spans="1:19" s="346" customFormat="1" ht="20.25">
      <c r="B3" s="347"/>
      <c r="C3" s="353"/>
    </row>
    <row r="4" spans="1:19" s="346" customFormat="1" ht="49.35" customHeight="1">
      <c r="A4" s="435" t="s">
        <v>248</v>
      </c>
      <c r="B4" s="435"/>
      <c r="C4" s="435"/>
      <c r="D4" s="435"/>
      <c r="E4" s="435"/>
      <c r="F4" s="354"/>
      <c r="G4" s="354"/>
      <c r="H4" s="354"/>
      <c r="I4" s="354"/>
      <c r="J4" s="354"/>
      <c r="K4" s="354"/>
      <c r="L4" s="354"/>
      <c r="M4" s="354"/>
      <c r="N4" s="354"/>
      <c r="O4" s="354"/>
      <c r="P4" s="354"/>
      <c r="Q4" s="354"/>
      <c r="R4" s="354"/>
      <c r="S4" s="354"/>
    </row>
    <row r="5" spans="1:19">
      <c r="A5" s="355"/>
      <c r="B5" s="356"/>
      <c r="C5" s="357"/>
      <c r="D5" s="358"/>
      <c r="E5" s="359" t="s">
        <v>249</v>
      </c>
    </row>
    <row r="6" spans="1:19" s="349" customFormat="1" ht="42.75" customHeight="1">
      <c r="A6" s="436" t="s">
        <v>250</v>
      </c>
      <c r="B6" s="437" t="s">
        <v>251</v>
      </c>
      <c r="C6" s="438" t="s">
        <v>252</v>
      </c>
      <c r="D6" s="439" t="s">
        <v>3</v>
      </c>
      <c r="E6" s="439"/>
    </row>
    <row r="7" spans="1:19" s="349" customFormat="1" ht="45.75" customHeight="1">
      <c r="A7" s="436"/>
      <c r="B7" s="437"/>
      <c r="C7" s="438"/>
      <c r="D7" s="360" t="str">
        <f>ДОХОДЫ!D8</f>
        <v>Утвержденный план на 2024 год</v>
      </c>
      <c r="E7" s="361" t="str">
        <f>ДОХОДЫ!E8</f>
        <v>Исполнено за 9 месяцев 2024 года</v>
      </c>
    </row>
    <row r="8" spans="1:19" s="349" customFormat="1" ht="12.75">
      <c r="A8" s="362">
        <v>1</v>
      </c>
      <c r="B8" s="363" t="s">
        <v>253</v>
      </c>
      <c r="C8" s="364">
        <v>2</v>
      </c>
      <c r="D8" s="365">
        <v>3</v>
      </c>
      <c r="E8" s="366">
        <v>4</v>
      </c>
    </row>
    <row r="9" spans="1:19" s="372" customFormat="1" ht="18.75">
      <c r="A9" s="367" t="s">
        <v>254</v>
      </c>
      <c r="B9" s="368" t="s">
        <v>255</v>
      </c>
      <c r="C9" s="369" t="str">
        <f t="shared" ref="C9:C18" si="0">IF(OR(LEFT(B9,5)="000 9",LEFT(B9,5)="000 7"),"X",IF(OR(RIGHT(B9,1)="A",RIGHT(B9,1)="А"),LEFT(B9,LEN(B9)-1) &amp; "0",B9))</f>
        <v>000 01 00 00 00 00 0000 000</v>
      </c>
      <c r="D9" s="370">
        <f>SUM(D10)</f>
        <v>46079459.429999828</v>
      </c>
      <c r="E9" s="371">
        <f>SUM(E10)</f>
        <v>-30270550.789999962</v>
      </c>
    </row>
    <row r="10" spans="1:19" s="372" customFormat="1" ht="31.5">
      <c r="A10" s="373" t="s">
        <v>256</v>
      </c>
      <c r="B10" s="374" t="s">
        <v>257</v>
      </c>
      <c r="C10" s="375" t="str">
        <f t="shared" si="0"/>
        <v>000 01 05 00 00 00 0000 000</v>
      </c>
      <c r="D10" s="376">
        <f>D11+D15</f>
        <v>46079459.429999828</v>
      </c>
      <c r="E10" s="377">
        <f>E11+E15</f>
        <v>-30270550.789999962</v>
      </c>
    </row>
    <row r="11" spans="1:19" s="372" customFormat="1" ht="31.5">
      <c r="A11" s="367" t="s">
        <v>258</v>
      </c>
      <c r="B11" s="368" t="s">
        <v>259</v>
      </c>
      <c r="C11" s="369" t="str">
        <f t="shared" si="0"/>
        <v>000 01 05 00 00 00 0000 500</v>
      </c>
      <c r="D11" s="370">
        <f t="shared" ref="D11:E13" si="1">SUM(D12)</f>
        <v>-1276468173.1500001</v>
      </c>
      <c r="E11" s="371">
        <f t="shared" si="1"/>
        <v>-808883962.09000003</v>
      </c>
    </row>
    <row r="12" spans="1:19" s="372" customFormat="1" ht="31.5">
      <c r="A12" s="373" t="s">
        <v>260</v>
      </c>
      <c r="B12" s="374" t="s">
        <v>261</v>
      </c>
      <c r="C12" s="375" t="str">
        <f t="shared" si="0"/>
        <v>000 01 05 02 00 00 0000 500</v>
      </c>
      <c r="D12" s="376">
        <f t="shared" si="1"/>
        <v>-1276468173.1500001</v>
      </c>
      <c r="E12" s="377">
        <f t="shared" si="1"/>
        <v>-808883962.09000003</v>
      </c>
    </row>
    <row r="13" spans="1:19" s="372" customFormat="1" ht="31.5">
      <c r="A13" s="373" t="s">
        <v>262</v>
      </c>
      <c r="B13" s="374" t="s">
        <v>263</v>
      </c>
      <c r="C13" s="375" t="str">
        <f t="shared" si="0"/>
        <v>000 01 05 02 01 00 0000 510</v>
      </c>
      <c r="D13" s="376">
        <f t="shared" si="1"/>
        <v>-1276468173.1500001</v>
      </c>
      <c r="E13" s="377">
        <f t="shared" si="1"/>
        <v>-808883962.09000003</v>
      </c>
    </row>
    <row r="14" spans="1:19" s="372" customFormat="1" ht="47.25">
      <c r="A14" s="373" t="s">
        <v>264</v>
      </c>
      <c r="B14" s="374" t="s">
        <v>265</v>
      </c>
      <c r="C14" s="375" t="str">
        <f t="shared" si="0"/>
        <v>000 01 05 02 01 05 0000 510</v>
      </c>
      <c r="D14" s="378">
        <f>-ДОХОДЫ!D10</f>
        <v>-1276468173.1500001</v>
      </c>
      <c r="E14" s="377">
        <f>-ДОХОДЫ!E10</f>
        <v>-808883962.09000003</v>
      </c>
    </row>
    <row r="15" spans="1:19" s="372" customFormat="1" ht="31.5">
      <c r="A15" s="367" t="s">
        <v>266</v>
      </c>
      <c r="B15" s="368" t="s">
        <v>267</v>
      </c>
      <c r="C15" s="369" t="str">
        <f t="shared" si="0"/>
        <v>000 01 05 00 00 00 0000 600</v>
      </c>
      <c r="D15" s="370">
        <f t="shared" ref="D15:E17" si="2">SUM(D16)</f>
        <v>1322547632.5799999</v>
      </c>
      <c r="E15" s="371">
        <f t="shared" si="2"/>
        <v>778613411.30000007</v>
      </c>
    </row>
    <row r="16" spans="1:19" s="372" customFormat="1" ht="31.5">
      <c r="A16" s="373" t="s">
        <v>268</v>
      </c>
      <c r="B16" s="374" t="s">
        <v>269</v>
      </c>
      <c r="C16" s="375" t="str">
        <f t="shared" si="0"/>
        <v>000 01 05 02 00 00 0000 600</v>
      </c>
      <c r="D16" s="376">
        <f t="shared" si="2"/>
        <v>1322547632.5799999</v>
      </c>
      <c r="E16" s="377">
        <f t="shared" si="2"/>
        <v>778613411.30000007</v>
      </c>
    </row>
    <row r="17" spans="1:5" s="372" customFormat="1" ht="31.5">
      <c r="A17" s="373" t="s">
        <v>270</v>
      </c>
      <c r="B17" s="374" t="s">
        <v>271</v>
      </c>
      <c r="C17" s="375" t="str">
        <f t="shared" si="0"/>
        <v>000 01 05 02 01 00 0000 610</v>
      </c>
      <c r="D17" s="376">
        <f t="shared" si="2"/>
        <v>1322547632.5799999</v>
      </c>
      <c r="E17" s="377">
        <f t="shared" si="2"/>
        <v>778613411.30000007</v>
      </c>
    </row>
    <row r="18" spans="1:5" s="372" customFormat="1" ht="47.25">
      <c r="A18" s="379" t="s">
        <v>272</v>
      </c>
      <c r="B18" s="380" t="s">
        <v>273</v>
      </c>
      <c r="C18" s="381" t="str">
        <f t="shared" si="0"/>
        <v>000 01 05 02 01 05 0000 610</v>
      </c>
      <c r="D18" s="382">
        <f>'расходы '!E63</f>
        <v>1322547632.5799999</v>
      </c>
      <c r="E18" s="383">
        <f>'расходы '!F63</f>
        <v>778613411.30000007</v>
      </c>
    </row>
    <row r="19" spans="1:5" s="349" customFormat="1" ht="12.75">
      <c r="A19" s="384"/>
      <c r="B19" s="385"/>
      <c r="C19" s="386"/>
      <c r="D19" s="387"/>
    </row>
    <row r="20" spans="1:5">
      <c r="A20" s="388"/>
      <c r="B20" s="433"/>
      <c r="C20" s="433"/>
      <c r="D20" s="389"/>
    </row>
    <row r="21" spans="1:5">
      <c r="A21" s="390"/>
      <c r="B21" s="391"/>
      <c r="C21" s="392"/>
      <c r="D21" s="392"/>
    </row>
    <row r="22" spans="1:5">
      <c r="A22" s="388"/>
      <c r="B22" s="433"/>
      <c r="C22" s="433"/>
      <c r="D22" s="392"/>
    </row>
    <row r="23" spans="1:5">
      <c r="A23" s="390"/>
      <c r="B23" s="391"/>
      <c r="C23" s="392"/>
      <c r="D23" s="392"/>
    </row>
    <row r="28" spans="1:5" ht="11.25" customHeight="1"/>
  </sheetData>
  <mergeCells count="9">
    <mergeCell ref="B20:C20"/>
    <mergeCell ref="B22:C22"/>
    <mergeCell ref="D1:E1"/>
    <mergeCell ref="D2:E2"/>
    <mergeCell ref="A4:E4"/>
    <mergeCell ref="A6:A7"/>
    <mergeCell ref="B6:B7"/>
    <mergeCell ref="C6:C7"/>
    <mergeCell ref="D6:E6"/>
  </mergeCells>
  <pageMargins left="1.1811023622047245" right="0.31496062992125984" top="0.9055118110236221" bottom="0.59055118110236227" header="0.51181102362204722" footer="0"/>
  <pageSetup paperSize="9" scale="79" firstPageNumber="0" orientation="portrait" r:id="rId1"/>
  <headerFooter>
    <oddFooter>&amp;C&amp;8&amp;P</oddFooter>
  </headerFooter>
</worksheet>
</file>

<file path=docProps/app.xml><?xml version="1.0" encoding="utf-8"?>
<Properties xmlns="http://schemas.openxmlformats.org/officeDocument/2006/extended-properties" xmlns:vt="http://schemas.openxmlformats.org/officeDocument/2006/docPropsVTypes">
  <Template/>
  <TotalTime>16</TotalTime>
  <Pages>0</Pages>
  <Words>0</Words>
  <Characters>0</Characters>
  <Application>Microsoft Excel</Application>
  <DocSecurity>0</DocSecurity>
  <Paragraphs>0</Paragraphs>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 </vt:lpstr>
      <vt:lpstr>ПРИЛОЖЕНИЕ 3</vt:lpstr>
      <vt:lpstr>_PBuhN_</vt:lpstr>
      <vt:lpstr>_PRukN_</vt:lpstr>
      <vt:lpstr>ДОХОДЫ!Заголовки_для_печати</vt:lpstr>
      <vt:lpstr>ДОХОДЫ!Область_печати</vt:lpstr>
      <vt:lpstr>'ПРИЛОЖЕНИЕ 3'!Область_печати</vt:lpstr>
      <vt:lpstr>'расходы '!Область_печати</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Бирюкова</cp:lastModifiedBy>
  <cp:revision>1</cp:revision>
  <cp:lastPrinted>2024-10-14T09:33:42Z</cp:lastPrinted>
  <dcterms:created xsi:type="dcterms:W3CDTF">2015-04-08T14:07:55Z</dcterms:created>
  <dcterms:modified xsi:type="dcterms:W3CDTF">2024-10-14T12:45:15Z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