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-15" windowWidth="13215" windowHeight="7920" tabRatio="500" activeTab="2"/>
  </bookViews>
  <sheets>
    <sheet name="ДОХОДЫ" sheetId="1" r:id="rId1"/>
    <sheet name="расходы " sheetId="2" r:id="rId2"/>
    <sheet name="ПРИЛОЖЕНИЕ 3" sheetId="3" r:id="rId3"/>
  </sheets>
  <definedNames>
    <definedName name="_Otchet_Period_Source__AT_ObjectName">#REF!</definedName>
    <definedName name="_PBuh_">'ПРИЛОЖЕНИЕ 3'!#REF!</definedName>
    <definedName name="_PBuhN_">'ПРИЛОЖЕНИЕ 3'!$A$22</definedName>
    <definedName name="_Period_">#REF!</definedName>
    <definedName name="_PRuk_">'ПРИЛОЖЕНИЕ 3'!#REF!</definedName>
    <definedName name="_PRukN_">'ПРИЛОЖЕНИЕ 3'!$A$20</definedName>
    <definedName name="_RDate_">#REF!</definedName>
    <definedName name="_СпрОКАТО_">#REF!</definedName>
    <definedName name="_СпрОКПО_">#REF!</definedName>
    <definedName name="total2">#REF!</definedName>
    <definedName name="_xlnm.Print_Titles" localSheetId="0">ДОХОДЫ!$7:$9</definedName>
    <definedName name="_xlnm.Print_Area" localSheetId="0">ДОХОДЫ!$A$1:$F$227</definedName>
    <definedName name="_xlnm.Print_Area" localSheetId="2">'ПРИЛОЖЕНИЕ 3'!$A$1:$E$18</definedName>
    <definedName name="_xlnm.Print_Area" localSheetId="1">'расходы '!$A$1:$J$64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4" i="1" l="1"/>
  <c r="E213" i="1"/>
  <c r="F213" i="1" s="1"/>
  <c r="D213" i="1"/>
  <c r="F181" i="1"/>
  <c r="E180" i="1"/>
  <c r="F180" i="1" s="1"/>
  <c r="D180" i="1"/>
  <c r="F173" i="1"/>
  <c r="F171" i="1"/>
  <c r="F169" i="1"/>
  <c r="F167" i="1"/>
  <c r="F165" i="1"/>
  <c r="F126" i="1"/>
  <c r="F125" i="1"/>
  <c r="E124" i="1"/>
  <c r="F124" i="1" s="1"/>
  <c r="D124" i="1"/>
  <c r="E103" i="1"/>
  <c r="D103" i="1"/>
  <c r="E29" i="1"/>
  <c r="E13" i="1"/>
  <c r="F20" i="1"/>
  <c r="D13" i="1"/>
  <c r="F19" i="1"/>
  <c r="J37" i="2"/>
  <c r="F59" i="2"/>
  <c r="F51" i="2"/>
  <c r="F36" i="2" l="1"/>
  <c r="E39" i="2" l="1"/>
  <c r="F23" i="2"/>
  <c r="F117" i="1"/>
  <c r="F187" i="1"/>
  <c r="E32" i="1"/>
  <c r="D32" i="1"/>
  <c r="F56" i="2" l="1"/>
  <c r="D191" i="1"/>
  <c r="F185" i="1"/>
  <c r="E176" i="1"/>
  <c r="D176" i="1"/>
  <c r="F177" i="1"/>
  <c r="F175" i="1"/>
  <c r="D108" i="1"/>
  <c r="E122" i="1"/>
  <c r="D122" i="1"/>
  <c r="E108" i="1"/>
  <c r="F110" i="1"/>
  <c r="E99" i="1"/>
  <c r="D99" i="1"/>
  <c r="F100" i="1"/>
  <c r="J12" i="2"/>
  <c r="F39" i="2"/>
  <c r="F76" i="1"/>
  <c r="F72" i="1"/>
  <c r="F60" i="1"/>
  <c r="F57" i="1"/>
  <c r="F55" i="1"/>
  <c r="F38" i="1"/>
  <c r="F227" i="1"/>
  <c r="F226" i="1"/>
  <c r="F223" i="1"/>
  <c r="F221" i="1"/>
  <c r="F216" i="1"/>
  <c r="F204" i="1"/>
  <c r="F202" i="1"/>
  <c r="F200" i="1"/>
  <c r="F205" i="1"/>
  <c r="F179" i="1"/>
  <c r="F158" i="1"/>
  <c r="F157" i="1" s="1"/>
  <c r="F18" i="1"/>
  <c r="F35" i="1"/>
  <c r="F43" i="1"/>
  <c r="F51" i="1"/>
  <c r="F94" i="1"/>
  <c r="F153" i="1"/>
  <c r="F151" i="1"/>
  <c r="F148" i="1"/>
  <c r="F146" i="1"/>
  <c r="F144" i="1"/>
  <c r="F143" i="1"/>
  <c r="F141" i="1"/>
  <c r="F139" i="1"/>
  <c r="F137" i="1"/>
  <c r="F136" i="1"/>
  <c r="F134" i="1"/>
  <c r="F131" i="1"/>
  <c r="F119" i="1"/>
  <c r="F118" i="1"/>
  <c r="F116" i="1"/>
  <c r="F115" i="1"/>
  <c r="F114" i="1"/>
  <c r="F113" i="1"/>
  <c r="F112" i="1"/>
  <c r="F111" i="1"/>
  <c r="F109" i="1"/>
  <c r="F101" i="1"/>
  <c r="F99" i="1" s="1"/>
  <c r="F80" i="1"/>
  <c r="F176" i="1" l="1"/>
  <c r="F108" i="1"/>
  <c r="F19" i="2"/>
  <c r="E225" i="1"/>
  <c r="E66" i="1"/>
  <c r="E215" i="1" l="1"/>
  <c r="D215" i="1"/>
  <c r="F215" i="1" l="1"/>
  <c r="E7" i="3"/>
  <c r="D7" i="3"/>
  <c r="F6" i="2"/>
  <c r="E6" i="2"/>
  <c r="J62" i="2"/>
  <c r="J24" i="2"/>
  <c r="F3" i="2"/>
  <c r="F129" i="1"/>
  <c r="F128" i="1"/>
  <c r="E170" i="1" l="1"/>
  <c r="F170" i="1" s="1"/>
  <c r="D170" i="1"/>
  <c r="E174" i="1"/>
  <c r="D174" i="1"/>
  <c r="E172" i="1"/>
  <c r="F172" i="1" s="1"/>
  <c r="D172" i="1"/>
  <c r="E127" i="1"/>
  <c r="D127" i="1"/>
  <c r="E50" i="1"/>
  <c r="D50" i="1"/>
  <c r="D2" i="3"/>
  <c r="J60" i="2"/>
  <c r="J57" i="2"/>
  <c r="J55" i="2"/>
  <c r="J54" i="2"/>
  <c r="J53" i="2"/>
  <c r="J52" i="2"/>
  <c r="J47" i="2"/>
  <c r="J48" i="2"/>
  <c r="J45" i="2"/>
  <c r="J44" i="2"/>
  <c r="J43" i="2"/>
  <c r="J42" i="2"/>
  <c r="J41" i="2"/>
  <c r="J40" i="2"/>
  <c r="J38" i="2"/>
  <c r="J35" i="2"/>
  <c r="J34" i="2"/>
  <c r="J33" i="2"/>
  <c r="J32" i="2"/>
  <c r="J25" i="2"/>
  <c r="J28" i="2"/>
  <c r="J29" i="2"/>
  <c r="J30" i="2"/>
  <c r="J20" i="2"/>
  <c r="J21" i="2"/>
  <c r="J22" i="2"/>
  <c r="J18" i="2"/>
  <c r="J11" i="2"/>
  <c r="J13" i="2"/>
  <c r="J14" i="2"/>
  <c r="J16" i="2"/>
  <c r="F160" i="1"/>
  <c r="F159" i="1" s="1"/>
  <c r="E164" i="1"/>
  <c r="F164" i="1" s="1"/>
  <c r="D164" i="1"/>
  <c r="F183" i="1"/>
  <c r="F182" i="1" s="1"/>
  <c r="F186" i="1"/>
  <c r="F189" i="1"/>
  <c r="F188" i="1" s="1"/>
  <c r="F192" i="1"/>
  <c r="F191" i="1" s="1"/>
  <c r="F194" i="1"/>
  <c r="F193" i="1" s="1"/>
  <c r="F196" i="1"/>
  <c r="F195" i="1" s="1"/>
  <c r="F198" i="1"/>
  <c r="F197" i="1" s="1"/>
  <c r="F207" i="1"/>
  <c r="F209" i="1"/>
  <c r="F212" i="1"/>
  <c r="F218" i="1"/>
  <c r="F217" i="1" s="1"/>
  <c r="F222" i="1"/>
  <c r="E142" i="1"/>
  <c r="D142" i="1"/>
  <c r="E135" i="1"/>
  <c r="F135" i="1" s="1"/>
  <c r="D135" i="1"/>
  <c r="D120" i="1"/>
  <c r="E138" i="1"/>
  <c r="D138" i="1"/>
  <c r="F106" i="1"/>
  <c r="F105" i="1" s="1"/>
  <c r="F104" i="1"/>
  <c r="F91" i="1"/>
  <c r="F90" i="1" s="1"/>
  <c r="F89" i="1" s="1"/>
  <c r="F83" i="1"/>
  <c r="F84" i="1"/>
  <c r="F86" i="1"/>
  <c r="F79" i="1"/>
  <c r="F78" i="1" s="1"/>
  <c r="E78" i="1"/>
  <c r="E77" i="1" s="1"/>
  <c r="F69" i="1"/>
  <c r="F68" i="1" s="1"/>
  <c r="F63" i="1"/>
  <c r="F65" i="1"/>
  <c r="F49" i="1"/>
  <c r="F48" i="1" s="1"/>
  <c r="F47" i="1" s="1"/>
  <c r="F46" i="1"/>
  <c r="F45" i="1" s="1"/>
  <c r="F44" i="1" s="1"/>
  <c r="F42" i="1"/>
  <c r="F41" i="1" s="1"/>
  <c r="F40" i="1"/>
  <c r="F39" i="1" s="1"/>
  <c r="F37" i="1"/>
  <c r="F34" i="1"/>
  <c r="F33" i="1"/>
  <c r="F30" i="1"/>
  <c r="F23" i="1"/>
  <c r="F24" i="1"/>
  <c r="F25" i="1"/>
  <c r="F26" i="1"/>
  <c r="F17" i="1"/>
  <c r="F16" i="1"/>
  <c r="F15" i="1"/>
  <c r="F14" i="1"/>
  <c r="D219" i="1"/>
  <c r="F174" i="1" l="1"/>
  <c r="F138" i="1"/>
  <c r="F142" i="1"/>
  <c r="F127" i="1"/>
  <c r="E19" i="2"/>
  <c r="J19" i="2" s="1"/>
  <c r="F31" i="2"/>
  <c r="F8" i="2"/>
  <c r="E219" i="1"/>
  <c r="F219" i="1" s="1"/>
  <c r="E36" i="2"/>
  <c r="J36" i="2" l="1"/>
  <c r="C18" i="3"/>
  <c r="C17" i="3"/>
  <c r="C16" i="3"/>
  <c r="C15" i="3"/>
  <c r="C14" i="3"/>
  <c r="E13" i="3"/>
  <c r="E12" i="3" s="1"/>
  <c r="E11" i="3" s="1"/>
  <c r="D13" i="3"/>
  <c r="D12" i="3" s="1"/>
  <c r="D11" i="3" s="1"/>
  <c r="C13" i="3"/>
  <c r="C12" i="3"/>
  <c r="C11" i="3"/>
  <c r="C10" i="3"/>
  <c r="C9" i="3"/>
  <c r="H65" i="2"/>
  <c r="G65" i="2"/>
  <c r="I61" i="2"/>
  <c r="H61" i="2"/>
  <c r="G61" i="2"/>
  <c r="I60" i="2"/>
  <c r="H60" i="2"/>
  <c r="G60" i="2"/>
  <c r="E59" i="2"/>
  <c r="G59" i="2" s="1"/>
  <c r="I58" i="2"/>
  <c r="G58" i="2"/>
  <c r="I57" i="2"/>
  <c r="G57" i="2"/>
  <c r="H57" i="2" s="1"/>
  <c r="E56" i="2"/>
  <c r="J56" i="2" s="1"/>
  <c r="I55" i="2"/>
  <c r="G55" i="2"/>
  <c r="I54" i="2"/>
  <c r="H54" i="2"/>
  <c r="G54" i="2"/>
  <c r="I53" i="2"/>
  <c r="H53" i="2"/>
  <c r="G53" i="2"/>
  <c r="I52" i="2"/>
  <c r="H52" i="2"/>
  <c r="G52" i="2"/>
  <c r="E51" i="2"/>
  <c r="I50" i="2"/>
  <c r="H50" i="2"/>
  <c r="G50" i="2"/>
  <c r="F49" i="2"/>
  <c r="E49" i="2"/>
  <c r="I48" i="2"/>
  <c r="H48" i="2"/>
  <c r="G48" i="2"/>
  <c r="I47" i="2"/>
  <c r="H47" i="2"/>
  <c r="G47" i="2"/>
  <c r="F46" i="2"/>
  <c r="H46" i="2" s="1"/>
  <c r="E46" i="2"/>
  <c r="I45" i="2"/>
  <c r="I44" i="2"/>
  <c r="I43" i="2"/>
  <c r="I41" i="2"/>
  <c r="H41" i="2"/>
  <c r="G41" i="2"/>
  <c r="I40" i="2"/>
  <c r="H40" i="2"/>
  <c r="G40" i="2"/>
  <c r="H39" i="2"/>
  <c r="J39" i="2"/>
  <c r="I35" i="2"/>
  <c r="G35" i="2"/>
  <c r="I34" i="2"/>
  <c r="G34" i="2"/>
  <c r="I33" i="2"/>
  <c r="H33" i="2"/>
  <c r="G33" i="2"/>
  <c r="I32" i="2"/>
  <c r="E31" i="2"/>
  <c r="J31" i="2" s="1"/>
  <c r="I30" i="2"/>
  <c r="H30" i="2"/>
  <c r="G30" i="2"/>
  <c r="I28" i="2"/>
  <c r="G28" i="2"/>
  <c r="I27" i="2"/>
  <c r="G27" i="2"/>
  <c r="E23" i="2"/>
  <c r="I22" i="2"/>
  <c r="I21" i="2"/>
  <c r="I20" i="2"/>
  <c r="I19" i="2"/>
  <c r="I18" i="2"/>
  <c r="F17" i="2"/>
  <c r="E17" i="2"/>
  <c r="I16" i="2"/>
  <c r="H16" i="2"/>
  <c r="G16" i="2"/>
  <c r="I15" i="2"/>
  <c r="G15" i="2"/>
  <c r="I14" i="2"/>
  <c r="I13" i="2"/>
  <c r="H13" i="2"/>
  <c r="G13" i="2"/>
  <c r="I12" i="2"/>
  <c r="G12" i="2"/>
  <c r="I11" i="2"/>
  <c r="H11" i="2"/>
  <c r="G11" i="2"/>
  <c r="H10" i="2"/>
  <c r="G10" i="2"/>
  <c r="H8" i="2"/>
  <c r="E8" i="2"/>
  <c r="J8" i="2" s="1"/>
  <c r="E224" i="1"/>
  <c r="D225" i="1"/>
  <c r="E217" i="1"/>
  <c r="D217" i="1"/>
  <c r="E211" i="1"/>
  <c r="D211" i="1"/>
  <c r="D210" i="1" s="1"/>
  <c r="E208" i="1"/>
  <c r="D208" i="1"/>
  <c r="E206" i="1"/>
  <c r="D206" i="1"/>
  <c r="E203" i="1"/>
  <c r="F203" i="1" s="1"/>
  <c r="D203" i="1"/>
  <c r="E201" i="1"/>
  <c r="D201" i="1"/>
  <c r="E199" i="1"/>
  <c r="F199" i="1" s="1"/>
  <c r="D199" i="1"/>
  <c r="E197" i="1"/>
  <c r="D197" i="1"/>
  <c r="E195" i="1"/>
  <c r="D195" i="1"/>
  <c r="E193" i="1"/>
  <c r="D193" i="1"/>
  <c r="E191" i="1"/>
  <c r="E188" i="1"/>
  <c r="D188" i="1"/>
  <c r="E186" i="1"/>
  <c r="D186" i="1"/>
  <c r="E184" i="1"/>
  <c r="D184" i="1"/>
  <c r="E182" i="1"/>
  <c r="D182" i="1"/>
  <c r="E178" i="1"/>
  <c r="D178" i="1"/>
  <c r="E168" i="1"/>
  <c r="D168" i="1"/>
  <c r="E166" i="1"/>
  <c r="D166" i="1"/>
  <c r="E162" i="1"/>
  <c r="D162" i="1"/>
  <c r="E159" i="1"/>
  <c r="D159" i="1"/>
  <c r="E157" i="1"/>
  <c r="D157" i="1"/>
  <c r="E152" i="1"/>
  <c r="D152" i="1"/>
  <c r="E150" i="1"/>
  <c r="D150" i="1"/>
  <c r="E147" i="1"/>
  <c r="F147" i="1" s="1"/>
  <c r="D147" i="1"/>
  <c r="E145" i="1"/>
  <c r="D145" i="1"/>
  <c r="E140" i="1"/>
  <c r="F140" i="1" s="1"/>
  <c r="D140" i="1"/>
  <c r="E133" i="1"/>
  <c r="D133" i="1"/>
  <c r="D132" i="1" s="1"/>
  <c r="E130" i="1"/>
  <c r="F130" i="1" s="1"/>
  <c r="D130" i="1"/>
  <c r="E120" i="1"/>
  <c r="E102" i="1"/>
  <c r="D102" i="1"/>
  <c r="D95" i="1" s="1"/>
  <c r="E97" i="1"/>
  <c r="E96" i="1" s="1"/>
  <c r="D97" i="1"/>
  <c r="D96" i="1" s="1"/>
  <c r="E93" i="1"/>
  <c r="D93" i="1"/>
  <c r="D92" i="1" s="1"/>
  <c r="E90" i="1"/>
  <c r="E89" i="1" s="1"/>
  <c r="D90" i="1"/>
  <c r="D89" i="1" s="1"/>
  <c r="E85" i="1"/>
  <c r="D85" i="1"/>
  <c r="D82" i="1" s="1"/>
  <c r="D81" i="1" s="1"/>
  <c r="D78" i="1"/>
  <c r="D77" i="1" s="1"/>
  <c r="F77" i="1" s="1"/>
  <c r="E75" i="1"/>
  <c r="E74" i="1" s="1"/>
  <c r="D75" i="1"/>
  <c r="E71" i="1"/>
  <c r="E70" i="1" s="1"/>
  <c r="D71" i="1"/>
  <c r="E68" i="1"/>
  <c r="D68" i="1"/>
  <c r="D66" i="1"/>
  <c r="E62" i="1"/>
  <c r="D62" i="1"/>
  <c r="E59" i="1"/>
  <c r="F59" i="1" s="1"/>
  <c r="D59" i="1"/>
  <c r="E56" i="1"/>
  <c r="D56" i="1"/>
  <c r="E54" i="1"/>
  <c r="F54" i="1" s="1"/>
  <c r="D54" i="1"/>
  <c r="E48" i="1"/>
  <c r="E47" i="1" s="1"/>
  <c r="D48" i="1"/>
  <c r="D47" i="1" s="1"/>
  <c r="E45" i="1"/>
  <c r="E44" i="1" s="1"/>
  <c r="D45" i="1"/>
  <c r="D44" i="1" s="1"/>
  <c r="E41" i="1"/>
  <c r="D41" i="1"/>
  <c r="E39" i="1"/>
  <c r="D39" i="1"/>
  <c r="E36" i="1"/>
  <c r="D36" i="1"/>
  <c r="E28" i="1"/>
  <c r="D29" i="1"/>
  <c r="D28" i="1" s="1"/>
  <c r="E22" i="1"/>
  <c r="D22" i="1"/>
  <c r="D21" i="1" s="1"/>
  <c r="D12" i="1"/>
  <c r="D224" i="1" l="1"/>
  <c r="F225" i="1"/>
  <c r="E53" i="1"/>
  <c r="F56" i="1"/>
  <c r="D161" i="1"/>
  <c r="E210" i="1"/>
  <c r="F224" i="1"/>
  <c r="D61" i="1"/>
  <c r="F168" i="1"/>
  <c r="F166" i="1"/>
  <c r="E161" i="1"/>
  <c r="F184" i="1"/>
  <c r="D74" i="1"/>
  <c r="F75" i="1"/>
  <c r="D70" i="1"/>
  <c r="F70" i="1" s="1"/>
  <c r="F71" i="1"/>
  <c r="F201" i="1"/>
  <c r="D190" i="1"/>
  <c r="F178" i="1"/>
  <c r="F152" i="1"/>
  <c r="E132" i="1"/>
  <c r="F132" i="1" s="1"/>
  <c r="F133" i="1"/>
  <c r="F145" i="1"/>
  <c r="F150" i="1"/>
  <c r="E92" i="1"/>
  <c r="F92" i="1" s="1"/>
  <c r="F93" i="1"/>
  <c r="F102" i="1"/>
  <c r="E95" i="1"/>
  <c r="I17" i="2"/>
  <c r="D156" i="1"/>
  <c r="D107" i="1"/>
  <c r="J59" i="2"/>
  <c r="H51" i="2"/>
  <c r="J51" i="2"/>
  <c r="J46" i="2"/>
  <c r="I23" i="2"/>
  <c r="J23" i="2"/>
  <c r="J17" i="2"/>
  <c r="F208" i="1"/>
  <c r="F32" i="1"/>
  <c r="E52" i="1"/>
  <c r="F52" i="1" s="1"/>
  <c r="E21" i="1"/>
  <c r="F22" i="1"/>
  <c r="F21" i="1" s="1"/>
  <c r="E82" i="1"/>
  <c r="F85" i="1"/>
  <c r="F103" i="1"/>
  <c r="E12" i="1"/>
  <c r="F13" i="1"/>
  <c r="F12" i="1" s="1"/>
  <c r="F29" i="1"/>
  <c r="F36" i="1"/>
  <c r="F62" i="1"/>
  <c r="F206" i="1"/>
  <c r="F211" i="1"/>
  <c r="D53" i="1"/>
  <c r="D52" i="1" s="1"/>
  <c r="D88" i="1"/>
  <c r="E61" i="1"/>
  <c r="E58" i="1" s="1"/>
  <c r="E149" i="1"/>
  <c r="D149" i="1"/>
  <c r="E156" i="1"/>
  <c r="F63" i="2"/>
  <c r="G49" i="2"/>
  <c r="I49" i="2"/>
  <c r="E190" i="1"/>
  <c r="G56" i="2"/>
  <c r="H56" i="2" s="1"/>
  <c r="G51" i="2"/>
  <c r="G46" i="2"/>
  <c r="I31" i="2"/>
  <c r="G8" i="2"/>
  <c r="G31" i="2"/>
  <c r="G23" i="2"/>
  <c r="E63" i="2"/>
  <c r="D18" i="3" s="1"/>
  <c r="I8" i="2"/>
  <c r="D27" i="1"/>
  <c r="G39" i="2"/>
  <c r="I46" i="2"/>
  <c r="H59" i="2"/>
  <c r="H31" i="2"/>
  <c r="I39" i="2"/>
  <c r="H49" i="2"/>
  <c r="I51" i="2"/>
  <c r="I56" i="2"/>
  <c r="I59" i="2"/>
  <c r="F53" i="1" l="1"/>
  <c r="D58" i="1"/>
  <c r="F58" i="1" s="1"/>
  <c r="F74" i="1"/>
  <c r="E88" i="1"/>
  <c r="F88" i="1" s="1"/>
  <c r="F149" i="1"/>
  <c r="E107" i="1"/>
  <c r="F107" i="1" s="1"/>
  <c r="H63" i="2"/>
  <c r="E18" i="3"/>
  <c r="E17" i="3" s="1"/>
  <c r="E16" i="3" s="1"/>
  <c r="E15" i="3" s="1"/>
  <c r="E10" i="3" s="1"/>
  <c r="E9" i="3" s="1"/>
  <c r="J63" i="2"/>
  <c r="D17" i="3"/>
  <c r="F210" i="1"/>
  <c r="F95" i="1"/>
  <c r="E81" i="1"/>
  <c r="F82" i="1"/>
  <c r="F81" i="1" s="1"/>
  <c r="E27" i="1"/>
  <c r="F27" i="1" s="1"/>
  <c r="F28" i="1"/>
  <c r="D155" i="1"/>
  <c r="D154" i="1" s="1"/>
  <c r="F190" i="1"/>
  <c r="F156" i="1"/>
  <c r="F161" i="1"/>
  <c r="E155" i="1"/>
  <c r="I63" i="2"/>
  <c r="G63" i="2"/>
  <c r="D15" i="3" l="1"/>
  <c r="D10" i="3" s="1"/>
  <c r="D9" i="3" s="1"/>
  <c r="D16" i="3"/>
  <c r="D11" i="1"/>
  <c r="D10" i="1" s="1"/>
  <c r="E64" i="2" s="1"/>
  <c r="F61" i="1"/>
  <c r="E11" i="1"/>
  <c r="E154" i="1"/>
  <c r="F154" i="1" s="1"/>
  <c r="F155" i="1"/>
  <c r="F11" i="1" l="1"/>
  <c r="E10" i="1"/>
  <c r="F10" i="1" l="1"/>
  <c r="F64" i="2"/>
</calcChain>
</file>

<file path=xl/sharedStrings.xml><?xml version="1.0" encoding="utf-8"?>
<sst xmlns="http://schemas.openxmlformats.org/spreadsheetml/2006/main" count="645" uniqueCount="541">
  <si>
    <t xml:space="preserve">Приложение 1 </t>
  </si>
  <si>
    <t>Доходы</t>
  </si>
  <si>
    <t>(в рублях)</t>
  </si>
  <si>
    <t>Бюджет муниципального образования</t>
  </si>
  <si>
    <t>Наименование показателя</t>
  </si>
  <si>
    <t>Код дохода по бюджетной классификации</t>
  </si>
  <si>
    <t>1</t>
  </si>
  <si>
    <t>Доходы бюджета - ИТОГО, 
в том числе:</t>
  </si>
  <si>
    <t>X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</si>
  <si>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</si>
  <si>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</si>
  <si>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</si>
  <si>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</si>
  <si>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</si>
  <si>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</si>
  <si>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</si>
  <si>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</si>
  <si>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</si>
  <si>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</si>
  <si>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</si>
  <si>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</si>
  <si>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</si>
  <si>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</si>
  <si>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</si>
  <si>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</si>
  <si>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</si>
  <si>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</si>
  <si>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</si>
  <si>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</si>
  <si>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</si>
  <si>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</si>
  <si>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</si>
  <si>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</si>
  <si>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</si>
  <si>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</si>
  <si>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</si>
  <si>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</si>
  <si>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Налог на имущество организаций</t>
  </si>
  <si>
    <t>Налог на имущество организаций по имуществу, не входящему в Единую систему газоснабжения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</si>
  <si>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</si>
  <si>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</si>
  <si>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</si>
  <si>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</si>
  <si>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</si>
  <si>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</si>
  <si>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</si>
  <si>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</si>
  <si>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</si>
  <si>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</si>
  <si>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</si>
  <si>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</si>
  <si>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</si>
  <si>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</si>
  <si>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</si>
  <si>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</si>
  <si>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</si>
  <si>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000 11105013100000120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</si>
  <si>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</si>
  <si>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</si>
  <si>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</si>
  <si>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</si>
  <si>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</si>
  <si>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</si>
  <si>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</si>
  <si>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</si>
  <si>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</si>
  <si>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</si>
  <si>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</si>
  <si>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</si>
  <si>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</si>
  <si>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</si>
  <si>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000 11109045050000120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</si>
  <si>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</si>
  <si>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</si>
  <si>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</si>
  <si>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</si>
  <si>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000 11201030010000120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</si>
  <si>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</si>
  <si>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</si>
  <si>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</si>
  <si>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</si>
  <si>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</si>
  <si>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</si>
  <si>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</si>
  <si>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</si>
  <si>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</si>
  <si>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</si>
  <si>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</si>
  <si>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</si>
  <si>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</si>
  <si>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</si>
  <si>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</si>
  <si>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</si>
  <si>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</si>
  <si>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</si>
  <si>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</si>
  <si>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Денежные взыскания (штрафы) за нарушение законодательства о налогах и сборах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</si>
  <si>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</si>
  <si>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Доходы от возмещения ущерба при возникновении страховых случаев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</si>
  <si>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</si>
  <si>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</si>
  <si>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</si>
  <si>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</si>
  <si>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</si>
  <si>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</si>
  <si>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</si>
  <si>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</si>
  <si>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</si>
  <si>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</si>
  <si>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</si>
  <si>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</si>
  <si>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</si>
  <si>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</si>
  <si>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</si>
  <si>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</si>
  <si>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</si>
  <si>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</si>
  <si>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</si>
  <si>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</si>
  <si>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</si>
  <si>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</si>
  <si>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</si>
  <si>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</si>
  <si>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</si>
  <si>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</si>
  <si>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</si>
  <si>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</si>
  <si>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</si>
  <si>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</si>
  <si>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</si>
  <si>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</si>
  <si>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</si>
  <si>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</si>
  <si>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</si>
  <si>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</si>
  <si>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</si>
  <si>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</si>
  <si>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</si>
  <si>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</si>
  <si>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</si>
  <si>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</si>
  <si>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</si>
  <si>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</si>
  <si>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</si>
  <si>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</si>
  <si>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</si>
  <si>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</si>
  <si>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</si>
  <si>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</si>
  <si>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</si>
  <si>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</si>
  <si>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</si>
  <si>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</si>
  <si>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</si>
  <si>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</si>
  <si>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</si>
  <si>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</si>
  <si>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</si>
  <si>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</si>
  <si>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000 20705000050000180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</si>
  <si>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</si>
  <si>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</si>
  <si>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</si>
  <si>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</si>
  <si>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</si>
  <si>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2</t>
  </si>
  <si>
    <t>№                            п/п</t>
  </si>
  <si>
    <t>Наименование</t>
  </si>
  <si>
    <t>Раздел</t>
  </si>
  <si>
    <t xml:space="preserve">Подраздел </t>
  </si>
  <si>
    <t>% к 2011 году</t>
  </si>
  <si>
    <t>% к 1 полугодию 2011г</t>
  </si>
  <si>
    <t>% исполнения к году</t>
  </si>
  <si>
    <t>РАСХОДЫ</t>
  </si>
  <si>
    <t xml:space="preserve">Общегосударственные вопросы </t>
  </si>
  <si>
    <t>01</t>
  </si>
  <si>
    <t>00</t>
  </si>
  <si>
    <t xml:space="preserve">Функционирование высшего должностного лица субъекта РФ и органа местного самоуправления </t>
  </si>
  <si>
    <t>.01</t>
  </si>
  <si>
    <t>.02</t>
  </si>
  <si>
    <t>Функционирование законодательных(представительных)органов государственной власти и представительных органов муниципальных образований</t>
  </si>
  <si>
    <t>.03</t>
  </si>
  <si>
    <t>Функционирование Правительства Российской Федерации, высших органов иснолнительной власти суъектов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</si>
  <si>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</si>
  <si>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</si>
  <si>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</si>
  <si>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</si>
  <si>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</si>
  <si>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</si>
  <si>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</si>
  <si>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</si>
  <si>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</si>
  <si>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</si>
  <si>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</si>
  <si>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</si>
  <si>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</si>
  <si>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</si>
  <si>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</si>
  <si>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</si>
  <si>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Органы юстиции</t>
  </si>
  <si>
    <t>09</t>
  </si>
  <si>
    <t>Другие вопросы в области национальной безопасности</t>
  </si>
  <si>
    <t>14</t>
  </si>
  <si>
    <t>Национальная экономика</t>
  </si>
  <si>
    <t>.00</t>
  </si>
  <si>
    <t>Общеэкономические расходы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</si>
  <si>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</si>
  <si>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</si>
  <si>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</si>
  <si>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</si>
  <si>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</si>
  <si>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</si>
  <si>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10</t>
  </si>
  <si>
    <t>Другие вопросы в области национальной экономике</t>
  </si>
  <si>
    <t>12</t>
  </si>
  <si>
    <t>Жилищно - 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</si>
  <si>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</si>
  <si>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</si>
  <si>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</si>
  <si>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</si>
  <si>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</si>
  <si>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</si>
  <si>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</si>
  <si>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</si>
  <si>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</si>
  <si>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</si>
  <si>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</si>
  <si>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</si>
  <si>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</si>
  <si>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</si>
  <si>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</si>
  <si>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</si>
  <si>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 xml:space="preserve">Здравоохранение </t>
  </si>
  <si>
    <t>.09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</si>
  <si>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</si>
  <si>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</si>
  <si>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</si>
  <si>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</si>
  <si>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семье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</si>
  <si>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</si>
  <si>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</si>
  <si>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</si>
  <si>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</si>
  <si>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</si>
  <si>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</si>
  <si>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</si>
  <si>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Прочие межбюджетные трансферты общего характера</t>
  </si>
  <si>
    <t>Итого расходов</t>
  </si>
  <si>
    <t>Дефицит, профицит</t>
  </si>
  <si>
    <t>Приложение 3</t>
  </si>
  <si>
    <t>Источники внутреннего финансирования дефицита бюджета</t>
  </si>
  <si>
    <t>( в рублях)</t>
  </si>
  <si>
    <t xml:space="preserve"> Наименование показателя</t>
  </si>
  <si>
    <t>Код листа</t>
  </si>
  <si>
    <t>Код источника финансирования по бюджетной классификации</t>
  </si>
  <si>
    <t>2</t>
  </si>
  <si>
    <t>Изменение остатков средств</t>
  </si>
  <si>
    <t>000 01 00 00 00 00 0000 00А</t>
  </si>
  <si>
    <t>Изменение остатков средств на счетах по учету 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</si>
  <si>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</si>
  <si>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</si>
  <si>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</si>
  <si>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</si>
  <si>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</si>
  <si>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</si>
  <si>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</si>
  <si>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</si>
  <si>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</si>
  <si>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</si>
  <si>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</si>
  <si>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</si>
  <si>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</si>
  <si>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</si>
  <si>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</si>
  <si>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</si>
  <si>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</si>
  <si>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Охрана объектов растительного и животного мира</t>
  </si>
  <si>
    <t>% исполнения</t>
  </si>
  <si>
    <t>Денежные взыскания (штрафы) за административные правонарушения в области дорожного движения</t>
  </si>
  <si>
    <t>Прочие денежные взыскания (штрафы) за административные правонарушения в области дорожного движения</t>
  </si>
  <si>
    <t>Субсиидии бюджетам муниципальных образований на обеспечение мероприятий по переселению граждан из авврийного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поступивших от гос. корпорации - фонда содействия реформированию жилищно-коммунального хозяйства</t>
  </si>
  <si>
    <t>Субсиидии бюджетам муниципальных районов на обеспечение мероприятий по переселению граждан из авврийного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поступивших от гос. корпорации - фонда содействия реформированию жилищно-коммунального хозяйства</t>
  </si>
  <si>
    <t>000 101 02010 01 0000 110</t>
  </si>
  <si>
    <t>000 100 00000 00 0000 000</t>
  </si>
  <si>
    <t>000 101 00000 00 0000 000</t>
  </si>
  <si>
    <t>000 101 02000 01 0000 110</t>
  </si>
  <si>
    <t>000 101 02020 010000110</t>
  </si>
  <si>
    <t>000 101 02030 01 0000 110</t>
  </si>
  <si>
    <t>000 101 02040 01 0000 110</t>
  </si>
  <si>
    <t>000 103 00000 00 0000 000</t>
  </si>
  <si>
    <t>000 103 02000 01 0000 110</t>
  </si>
  <si>
    <t>000 103 02230 01 0000 110</t>
  </si>
  <si>
    <t>000 103 02240 01 0000 110</t>
  </si>
  <si>
    <t>000 103 02250 01 0000 110</t>
  </si>
  <si>
    <t>000 103 02260 01 0000 110</t>
  </si>
  <si>
    <t>000 105 00000 00 0000 000</t>
  </si>
  <si>
    <t>000 105 01000 00 0000 110</t>
  </si>
  <si>
    <t>000 105 01010 01 0000 110</t>
  </si>
  <si>
    <t>000 105 01011 01 0000 110</t>
  </si>
  <si>
    <t>000 105 01012 01 0000 110</t>
  </si>
  <si>
    <t>000 105 01021 01 0000 110</t>
  </si>
  <si>
    <t>000 105 01022 01 0000 110</t>
  </si>
  <si>
    <t>000 105 02010 02 0000 110</t>
  </si>
  <si>
    <t>000 105 02020 02 0000 110</t>
  </si>
  <si>
    <t>000 105 03000 01 0000 110</t>
  </si>
  <si>
    <t>000 105 03010 01 0000 110</t>
  </si>
  <si>
    <t>000 105 04000 02 0000 110</t>
  </si>
  <si>
    <t>000 105 04020 02 0000 110</t>
  </si>
  <si>
    <t>000 106 00000 00 0000 000</t>
  </si>
  <si>
    <t>000 106 02000 02 0000 110</t>
  </si>
  <si>
    <t>000 106 02010 02 0000 110</t>
  </si>
  <si>
    <t>000 108 00000 00 0000 000</t>
  </si>
  <si>
    <t>000 108 03000 01 0000 110</t>
  </si>
  <si>
    <t>000 108 03010 01 0000 110</t>
  </si>
  <si>
    <t>000 109 00000 00 0000 000</t>
  </si>
  <si>
    <t>000 109 07000 00 0000 110</t>
  </si>
  <si>
    <t>000 109 07030 00 0000 110</t>
  </si>
  <si>
    <t>000 109 07033 05 0000 110</t>
  </si>
  <si>
    <t>000 109 07050 00 0000 110</t>
  </si>
  <si>
    <t>000 109 07053 05 0000 110</t>
  </si>
  <si>
    <t>000 111 00000 00 0000 000</t>
  </si>
  <si>
    <t>000 111 01000 00 0000 120</t>
  </si>
  <si>
    <t>000 111 01050 05 0000 120</t>
  </si>
  <si>
    <t>000 111 05000 00 0000 120</t>
  </si>
  <si>
    <t>000 111 05013 05 0000 120</t>
  </si>
  <si>
    <t>000 111 05020 00 0000 120</t>
  </si>
  <si>
    <t>000 111 05025 05 0000 120</t>
  </si>
  <si>
    <t>000 111 05030 00 0000 120</t>
  </si>
  <si>
    <t>000 111 07010 00 0000 120</t>
  </si>
  <si>
    <t>000 111 07015 05 0000 120</t>
  </si>
  <si>
    <t>000 111 09000 00 0000 120</t>
  </si>
  <si>
    <t>000 111 09040 00 0000 120</t>
  </si>
  <si>
    <t>000 112 00000 00 0000 000</t>
  </si>
  <si>
    <t>000 112 01000 01 0000 120</t>
  </si>
  <si>
    <t>000 112 01010 01 0000 120</t>
  </si>
  <si>
    <t>000 112 01040 01 0000 120</t>
  </si>
  <si>
    <t>000 112 01041 01 0000 120</t>
  </si>
  <si>
    <t>000 113 00000 00 0000 000</t>
  </si>
  <si>
    <t>000 113 01000 00 0000 130</t>
  </si>
  <si>
    <t>000 113 01990 00 0000 130</t>
  </si>
  <si>
    <t>000 113 01995 05 0000 130</t>
  </si>
  <si>
    <t>000 113 02000 00 0000 130</t>
  </si>
  <si>
    <t>000 113 02990 00 0000 130</t>
  </si>
  <si>
    <t>000 113 02995 05 0000 130</t>
  </si>
  <si>
    <t>000 114 00000 00 0000 000</t>
  </si>
  <si>
    <t>000 114 02000 00 0000 000</t>
  </si>
  <si>
    <t>000 114 02050 05 0000 410</t>
  </si>
  <si>
    <t>000 114 02053 05 0000 410</t>
  </si>
  <si>
    <t>000 114 06000 00 0000 430</t>
  </si>
  <si>
    <t>000 114 06010 00 0000 430</t>
  </si>
  <si>
    <t>000 114 06013 05 0000 430</t>
  </si>
  <si>
    <t>000 114 06013 13 0000 430</t>
  </si>
  <si>
    <t>000 116 00000 00 0000 000</t>
  </si>
  <si>
    <t>000 116 03000 00 0000 140</t>
  </si>
  <si>
    <t>000 116 03010 01 0000 140</t>
  </si>
  <si>
    <t>000 116 23000 00 0000 140</t>
  </si>
  <si>
    <t>000 116 23050 05 0000 140</t>
  </si>
  <si>
    <t>000 116 23051 05 0000 140</t>
  </si>
  <si>
    <t>000 116 25000 00 0000 140</t>
  </si>
  <si>
    <t>000 116 25060 01 0000 140</t>
  </si>
  <si>
    <t>000 116 28000 01 0000 140</t>
  </si>
  <si>
    <t>000 116 30000 01 0000 140</t>
  </si>
  <si>
    <t>000 116 30030 01 0000 140</t>
  </si>
  <si>
    <t>000 116 32000 00 0000 140</t>
  </si>
  <si>
    <t>000 116 32000 05 0000 140</t>
  </si>
  <si>
    <t>000 116 33000 00 0000 140</t>
  </si>
  <si>
    <t>000 116 33050 05 0000 140</t>
  </si>
  <si>
    <t>000 116 43000 01 0000 140</t>
  </si>
  <si>
    <t>000 116 51000 02 0000 140</t>
  </si>
  <si>
    <t>000 116 51030 02 0000 140</t>
  </si>
  <si>
    <t>000 116 90000 00 0000 140</t>
  </si>
  <si>
    <t>000 116 90050 05 0000 140</t>
  </si>
  <si>
    <t>000 117 00000 00 0000 000</t>
  </si>
  <si>
    <t>000 117 01000 00 0000 180</t>
  </si>
  <si>
    <t>000 117 01050 05 0000 180</t>
  </si>
  <si>
    <t>000 117 05000 00 0000 180</t>
  </si>
  <si>
    <t>000 117 05050 05 0000 180</t>
  </si>
  <si>
    <t>000 200 00000 00 0000 000</t>
  </si>
  <si>
    <t>000 202 00000 00 0000 000</t>
  </si>
  <si>
    <t>000 202 10000 00 0000 150</t>
  </si>
  <si>
    <t>000 202 15001 00 0000 150</t>
  </si>
  <si>
    <t>000 202 15001 05 0000 150</t>
  </si>
  <si>
    <t>000 202 20000 00 0000 150</t>
  </si>
  <si>
    <t>000 202 20077 00 0000 150</t>
  </si>
  <si>
    <t>000 202 20077 05 0000 150</t>
  </si>
  <si>
    <t>000 202 20299 00 0000 150</t>
  </si>
  <si>
    <t>000 202 20299 05 0000 150</t>
  </si>
  <si>
    <t>000 202 20302 00 0000 150</t>
  </si>
  <si>
    <t>000 202 20302 05 0000 150</t>
  </si>
  <si>
    <t>000 202 25497 00 0000 150</t>
  </si>
  <si>
    <t>000 202 25497 05 0000 150</t>
  </si>
  <si>
    <t>000 202 25555 00 0000 150</t>
  </si>
  <si>
    <t>000 202 25555 05 0000 150</t>
  </si>
  <si>
    <t>000 202 29999 00 0000 150</t>
  </si>
  <si>
    <t>000 202 29999 05 0000 150</t>
  </si>
  <si>
    <t>000 202 30000 00 0000 150</t>
  </si>
  <si>
    <t>000 202 30024 00 0000 150</t>
  </si>
  <si>
    <t>000 202 30024 05 0000 150</t>
  </si>
  <si>
    <t>000 202 30029 00 0000 150</t>
  </si>
  <si>
    <t>000 202 30029 05 0000 150</t>
  </si>
  <si>
    <t>000 202 35118 00 0000 150</t>
  </si>
  <si>
    <t>000 202 35120 00 0000 150</t>
  </si>
  <si>
    <t>000 202 35120 05 0000 150</t>
  </si>
  <si>
    <t>000 202 35134 05 0000 150</t>
  </si>
  <si>
    <t>000 202 35135 00 0000 150</t>
  </si>
  <si>
    <t>000 202 35135 05 0000 150</t>
  </si>
  <si>
    <t>000 202 35176 05 0000 150</t>
  </si>
  <si>
    <t>000 202 35930 00 0000 150</t>
  </si>
  <si>
    <t>000 202 35930 05 0000 150</t>
  </si>
  <si>
    <t>000 202 39999 00 0000 150</t>
  </si>
  <si>
    <t>000 202 39999 05 0000 150</t>
  </si>
  <si>
    <t>000 202 40000 00 0000 150</t>
  </si>
  <si>
    <t>000 202 40014 00 0000 150</t>
  </si>
  <si>
    <t>000 202 40014 05 0000 150</t>
  </si>
  <si>
    <t>000 202 49999 00 0000 150</t>
  </si>
  <si>
    <t>000 202 49999 05 0000 150</t>
  </si>
  <si>
    <t>000 207 00000 00 0000 000</t>
  </si>
  <si>
    <t>000 207 05010 05 0000 150</t>
  </si>
  <si>
    <t>000 207 05020 05 0000 150</t>
  </si>
  <si>
    <t>000 207 05030 05 0000 150</t>
  </si>
  <si>
    <t>000 219 00000 00 0000 000</t>
  </si>
  <si>
    <t>000 219 00000 05 0000 150</t>
  </si>
  <si>
    <t>000 219 60010 05 0000 150</t>
  </si>
  <si>
    <t>Государственная пошлина за выдачу разрешения на установку рекламной конструкции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</si>
  <si>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</si>
  <si>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</si>
  <si>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000 108 07150 01 0000 110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</si>
  <si>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</si>
  <si>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</si>
  <si>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000 116 10123 01 0000 140</t>
  </si>
  <si>
    <t>000 116 10129 01 0000 140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</si>
  <si>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</si>
  <si>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000 116 10120 00 0000 140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</si>
  <si>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</si>
  <si>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</si>
  <si>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000 116 01000 01 0000 140</t>
  </si>
  <si>
    <t>000 116 01203 01 0000 140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</si>
  <si>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</si>
  <si>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000 116 01193 01 0000 140</t>
  </si>
  <si>
    <t>000 105 02000 02 0000 110</t>
  </si>
  <si>
    <t>000 105 01020 01 0000 110</t>
  </si>
  <si>
    <t>000 202 25519 05 0000 150</t>
  </si>
  <si>
    <t>000 202 25519 00 0000 150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</si>
  <si>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учреждениях</t>
  </si>
  <si>
    <t>000 202 25304 00 0000 150</t>
  </si>
  <si>
    <t>000 202 25304 05 0000 150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</si>
  <si>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</si>
  <si>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000 202 45303 00 0000 150</t>
  </si>
  <si>
    <t>000 202 45303 05 0000 150</t>
  </si>
  <si>
    <t>Субвенции на проведение Всероссийской переписи населения - 2020</t>
  </si>
  <si>
    <t>000 202 35469 05 0000 150</t>
  </si>
  <si>
    <t>000 116 01053 01 0000 140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</si>
  <si>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</si>
  <si>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000 116 01074 01 0000 140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</si>
  <si>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</t>
  </si>
  <si>
    <t>000 116 01143 01 0000 140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</si>
  <si>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</si>
  <si>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>000 116 01153 01 0000 140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</si>
  <si>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</si>
  <si>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000 116 01084 01 0000 140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</si>
  <si>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</t>
  </si>
  <si>
    <t xml:space="preserve"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 </t>
  </si>
  <si>
    <t>000 219 35135 05 0000 150</t>
  </si>
  <si>
    <t>Защита населения и территории от чрезвычайных ситуаций природного и технического характера</t>
  </si>
  <si>
    <t>000 105 01050 01 0000 110</t>
  </si>
  <si>
    <t xml:space="preserve">
Налог на профессиональный доход</t>
  </si>
  <si>
    <t>000 105 06000 01 0000 110</t>
  </si>
  <si>
    <t>000 11109080050000120</t>
  </si>
  <si>
    <t>Плата поступившая в рамках договора за предоставление права на размещение и эксплуатацию рекламных конструкций на землях или земельных участках, находящихся в собственности муниципальных районов, и на землях и земельных участках, государственная собственность на которые не разграничена</t>
  </si>
  <si>
    <t>Прочие дотации</t>
  </si>
  <si>
    <t>000 202 19000 00 0000 150</t>
  </si>
  <si>
    <t>Прочие дотации бюджетам муниципальных районов</t>
  </si>
  <si>
    <t>000 101 02080 01 0000 110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</si>
  <si>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</si>
  <si>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</si>
  <si>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1 14 02053 05 0000 410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</si>
  <si>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</si>
  <si>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000 116 01073 01 0000 140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</si>
  <si>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</t>
  </si>
  <si>
    <t>1 16 01083 01 0000 140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</si>
  <si>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</si>
  <si>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000 116 01173 01 0000 140</t>
  </si>
  <si>
    <t>000 112 01070 01 0000 120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</si>
  <si>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</si>
  <si>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 </t>
  </si>
  <si>
    <t>1 14 02052 05 0000 410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</si>
  <si>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</si>
  <si>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000 116 01063 01 0000 140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</si>
  <si>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</si>
  <si>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</si>
  <si>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000 116 07090 05 0000 140</t>
  </si>
  <si>
    <t>000 116 07000 00 0000 140</t>
  </si>
  <si>
    <t>000 202 19999 05 0000 150</t>
  </si>
  <si>
    <t xml:space="preserve">Субсидии бюджетам на строительство и реконструкцию (модернизацию) объектов питьевого водоснабжения 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</si>
  <si>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</si>
  <si>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000 202 25243 05 0000 150</t>
  </si>
  <si>
    <t>000 202 35118 05 0000 150</t>
  </si>
  <si>
    <t>Утвержденный план на 2023 год</t>
  </si>
  <si>
    <t>Исполнено за 2023 год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</si>
  <si>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</si>
  <si>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</t>
  </si>
  <si>
    <t>000 101 02130 01 0000 110</t>
  </si>
  <si>
    <t>000 101 02140 01 0000 110</t>
  </si>
  <si>
    <t>000 11105400000000120</t>
  </si>
  <si>
    <t>000 11105410000000120</t>
  </si>
  <si>
    <t>000 11105410050000120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</si>
  <si>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 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</si>
  <si>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</si>
  <si>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 </t>
  </si>
  <si>
    <t>000 114 06013 00 0000 430</t>
  </si>
  <si>
    <t>000 116 07010 05 0000 140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</si>
  <si>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 0</t>
  </si>
  <si>
    <t>Платежи, уплачиваемые в целях возмещения вреда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</si>
  <si>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</si>
  <si>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000 116 11000 01 0000 140</t>
  </si>
  <si>
    <t>000 116 11050 01 0000 140</t>
  </si>
  <si>
    <t xml:space="preserve"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</t>
  </si>
  <si>
    <t>000 202 25098 00 0000 150</t>
  </si>
  <si>
    <t xml:space="preserve"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</t>
  </si>
  <si>
    <t>000 202 25098 05 0000 150</t>
  </si>
  <si>
    <t>000 202 25116 00 0000 150</t>
  </si>
  <si>
    <t>000 202 25116 05 0000 150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</si>
  <si>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</si>
  <si>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 </t>
  </si>
  <si>
    <t>000 202 25172 00 0000 150</t>
  </si>
  <si>
    <t>000 202 25172 05 0000 150</t>
  </si>
  <si>
    <t xml:space="preserve"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</t>
  </si>
  <si>
    <t xml:space="preserve"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</t>
  </si>
  <si>
    <t>000 202 25213 00 0000 150</t>
  </si>
  <si>
    <t>000 202 25213 05 0000 150</t>
  </si>
  <si>
    <t xml:space="preserve"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</t>
  </si>
  <si>
    <t xml:space="preserve"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</t>
  </si>
  <si>
    <t xml:space="preserve"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</si>
  <si>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</si>
  <si>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000 202 25467 00 0000 150</t>
  </si>
  <si>
    <t>000 202 25467 05 0000 150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</si>
  <si>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</si>
  <si>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</si>
  <si>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000 202 40179 00 0000 150</t>
  </si>
  <si>
    <t>000 202 40179 05 0000 150</t>
  </si>
  <si>
    <t>к решению Собрния представителей муниципального образования Заокский район от 20.06.2024 г. № 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</si>
</sst>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&quot;###,##0.00"/>
    <numFmt numFmtId="165" formatCode="0.0"/>
    <numFmt numFmtId="166" formatCode="0000"/>
    <numFmt numFmtId="167" formatCode="0.0%"/>
  </numFmts>
  <fonts count="20" x14ac:knownFonts="1"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3"/>
      <charset val="204"/>
    </font>
    <font>
      <sz val="11"/>
      <color rgb="FF000000"/>
      <name val="Calibri"/>
      <family val="2"/>
      <charset val="1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6"/>
      <name val="PT Astra Serif"/>
      <family val="1"/>
      <charset val="204"/>
    </font>
    <font>
      <sz val="8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i/>
      <sz val="10"/>
      <name val="PT Astra Serif"/>
      <family val="1"/>
      <charset val="204"/>
    </font>
    <font>
      <i/>
      <sz val="11"/>
      <name val="PT Astra Serif"/>
      <family val="1"/>
      <charset val="204"/>
    </font>
    <font>
      <i/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407">
    <xf numFmtId="0" fontId="0" fillId="0" borderId="0" xfId="0"/>
    <xf numFmtId="0" fontId="9" fillId="0" borderId="3" xfId="3" applyFont="1" applyBorder="1" applyAlignment="1">
      <alignment horizontal="center" vertical="center" wrapText="1"/>
    </xf>
    <xf numFmtId="0" fontId="9" fillId="0" borderId="43" xfId="3" applyFont="1" applyBorder="1" applyAlignment="1">
      <alignment horizontal="center" vertical="center" wrapText="1"/>
    </xf>
    <xf numFmtId="0" fontId="10" fillId="0" borderId="0" xfId="3" applyFont="1" applyAlignment="1"/>
    <xf numFmtId="49" fontId="10" fillId="0" borderId="0" xfId="3" applyNumberFormat="1" applyFont="1" applyAlignment="1"/>
    <xf numFmtId="0" fontId="8" fillId="0" borderId="0" xfId="4" applyFont="1" applyBorder="1" applyAlignment="1">
      <alignment horizontal="right"/>
    </xf>
    <xf numFmtId="0" fontId="10" fillId="0" borderId="0" xfId="3" applyFont="1" applyBorder="1"/>
    <xf numFmtId="0" fontId="10" fillId="0" borderId="0" xfId="3" applyFont="1"/>
    <xf numFmtId="0" fontId="8" fillId="0" borderId="0" xfId="3" applyFont="1" applyBorder="1" applyAlignment="1">
      <alignment horizontal="left" wrapText="1"/>
    </xf>
    <xf numFmtId="0" fontId="8" fillId="0" borderId="0" xfId="3" applyFont="1" applyAlignment="1">
      <alignment horizontal="left" vertical="center" wrapText="1"/>
    </xf>
    <xf numFmtId="0" fontId="11" fillId="0" borderId="0" xfId="4" applyFont="1" applyAlignment="1">
      <alignment horizontal="center"/>
    </xf>
    <xf numFmtId="0" fontId="11" fillId="0" borderId="0" xfId="3" applyFont="1" applyBorder="1" applyAlignment="1">
      <alignment horizontal="center" vertical="center" wrapText="1"/>
    </xf>
    <xf numFmtId="0" fontId="12" fillId="0" borderId="0" xfId="3" applyFont="1" applyBorder="1" applyAlignment="1"/>
    <xf numFmtId="49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/>
    <xf numFmtId="49" fontId="10" fillId="0" borderId="0" xfId="3" applyNumberFormat="1" applyFont="1" applyBorder="1"/>
    <xf numFmtId="0" fontId="13" fillId="0" borderId="0" xfId="3" applyFont="1" applyAlignment="1">
      <alignment horizontal="right"/>
    </xf>
    <xf numFmtId="0" fontId="14" fillId="0" borderId="0" xfId="0" applyFont="1"/>
    <xf numFmtId="0" fontId="12" fillId="0" borderId="44" xfId="3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3" fontId="12" fillId="0" borderId="3" xfId="3" applyNumberFormat="1" applyFont="1" applyBorder="1" applyAlignment="1">
      <alignment horizontal="center" vertical="center"/>
    </xf>
    <xf numFmtId="3" fontId="12" fillId="0" borderId="43" xfId="3" applyNumberFormat="1" applyFont="1" applyBorder="1" applyAlignment="1">
      <alignment horizontal="center"/>
    </xf>
    <xf numFmtId="0" fontId="9" fillId="0" borderId="45" xfId="3" applyFont="1" applyBorder="1" applyAlignment="1">
      <alignment horizontal="left" vertical="center" wrapText="1"/>
    </xf>
    <xf numFmtId="49" fontId="9" fillId="0" borderId="3" xfId="3" applyNumberFormat="1" applyFont="1" applyBorder="1" applyAlignment="1">
      <alignment horizontal="center"/>
    </xf>
    <xf numFmtId="0" fontId="9" fillId="0" borderId="36" xfId="3" applyFont="1" applyBorder="1" applyAlignment="1">
      <alignment horizontal="center"/>
    </xf>
    <xf numFmtId="4" fontId="9" fillId="0" borderId="3" xfId="3" applyNumberFormat="1" applyFont="1" applyBorder="1" applyAlignment="1">
      <alignment horizontal="right"/>
    </xf>
    <xf numFmtId="4" fontId="9" fillId="0" borderId="43" xfId="3" applyNumberFormat="1" applyFont="1" applyBorder="1" applyAlignment="1">
      <alignment horizontal="right"/>
    </xf>
    <xf numFmtId="0" fontId="6" fillId="0" borderId="0" xfId="3" applyFont="1" applyBorder="1"/>
    <xf numFmtId="0" fontId="8" fillId="0" borderId="45" xfId="3" applyFont="1" applyBorder="1" applyAlignment="1">
      <alignment horizontal="left" vertical="center" wrapText="1"/>
    </xf>
    <xf numFmtId="49" fontId="8" fillId="0" borderId="3" xfId="3" applyNumberFormat="1" applyFont="1" applyBorder="1" applyAlignment="1">
      <alignment horizontal="center"/>
    </xf>
    <xf numFmtId="0" fontId="8" fillId="0" borderId="36" xfId="3" applyFont="1" applyBorder="1" applyAlignment="1">
      <alignment horizontal="center"/>
    </xf>
    <xf numFmtId="4" fontId="8" fillId="0" borderId="3" xfId="3" applyNumberFormat="1" applyFont="1" applyBorder="1" applyAlignment="1">
      <alignment horizontal="right"/>
    </xf>
    <xf numFmtId="4" fontId="8" fillId="0" borderId="43" xfId="3" applyNumberFormat="1" applyFont="1" applyBorder="1" applyAlignment="1">
      <alignment horizontal="right"/>
    </xf>
    <xf numFmtId="4" fontId="8" fillId="3" borderId="3" xfId="3" applyNumberFormat="1" applyFont="1" applyFill="1" applyBorder="1" applyAlignment="1">
      <alignment horizontal="right"/>
    </xf>
    <xf numFmtId="0" fontId="8" fillId="0" borderId="40" xfId="3" applyFont="1" applyBorder="1" applyAlignment="1">
      <alignment horizontal="left" vertical="center" wrapText="1"/>
    </xf>
    <xf numFmtId="49" fontId="8" fillId="0" borderId="11" xfId="3" applyNumberFormat="1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4" fontId="8" fillId="0" borderId="11" xfId="3" applyNumberFormat="1" applyFont="1" applyBorder="1" applyAlignment="1">
      <alignment horizontal="right"/>
    </xf>
    <xf numFmtId="4" fontId="8" fillId="0" borderId="12" xfId="3" applyNumberFormat="1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center"/>
    </xf>
    <xf numFmtId="1" fontId="12" fillId="0" borderId="0" xfId="3" applyNumberFormat="1" applyFont="1" applyBorder="1" applyAlignment="1">
      <alignment horizontal="center" vertical="center"/>
    </xf>
    <xf numFmtId="49" fontId="12" fillId="0" borderId="0" xfId="3" applyNumberFormat="1" applyFont="1" applyBorder="1" applyAlignment="1">
      <alignment horizontal="right"/>
    </xf>
    <xf numFmtId="0" fontId="12" fillId="0" borderId="0" xfId="3" applyFont="1" applyBorder="1" applyAlignment="1">
      <alignment horizontal="left"/>
    </xf>
    <xf numFmtId="49" fontId="12" fillId="0" borderId="0" xfId="3" applyNumberFormat="1" applyFont="1" applyBorder="1" applyAlignment="1">
      <alignment horizontal="left"/>
    </xf>
    <xf numFmtId="0" fontId="12" fillId="0" borderId="0" xfId="3" applyFont="1" applyAlignment="1">
      <alignment horizontal="left"/>
    </xf>
    <xf numFmtId="49" fontId="12" fillId="0" borderId="0" xfId="3" applyNumberFormat="1" applyFont="1"/>
    <xf numFmtId="0" fontId="12" fillId="0" borderId="0" xfId="3" applyFont="1" applyBorder="1"/>
    <xf numFmtId="0" fontId="10" fillId="0" borderId="0" xfId="2" applyFont="1"/>
    <xf numFmtId="167" fontId="10" fillId="0" borderId="0" xfId="2" applyNumberFormat="1" applyFont="1"/>
    <xf numFmtId="0" fontId="10" fillId="0" borderId="0" xfId="6" applyFont="1"/>
    <xf numFmtId="49" fontId="10" fillId="0" borderId="0" xfId="6" applyNumberFormat="1" applyFont="1"/>
    <xf numFmtId="0" fontId="9" fillId="0" borderId="0" xfId="6" applyFont="1" applyBorder="1" applyAlignment="1">
      <alignment vertical="center" wrapText="1"/>
    </xf>
    <xf numFmtId="0" fontId="8" fillId="0" borderId="0" xfId="6" applyFont="1" applyBorder="1" applyAlignment="1">
      <alignment vertical="center" wrapText="1"/>
    </xf>
    <xf numFmtId="0" fontId="10" fillId="0" borderId="0" xfId="6" applyFont="1" applyBorder="1" applyAlignment="1">
      <alignment horizontal="right" vertical="center" wrapText="1"/>
    </xf>
    <xf numFmtId="0" fontId="8" fillId="0" borderId="0" xfId="6" applyFont="1" applyBorder="1" applyAlignment="1">
      <alignment horizontal="right" vertical="center" wrapText="1"/>
    </xf>
    <xf numFmtId="167" fontId="8" fillId="0" borderId="0" xfId="6" applyNumberFormat="1" applyFont="1" applyBorder="1" applyAlignment="1">
      <alignment horizontal="right" vertical="center" wrapText="1"/>
    </xf>
    <xf numFmtId="0" fontId="13" fillId="0" borderId="11" xfId="7" applyFont="1" applyBorder="1" applyAlignment="1">
      <alignment horizontal="center" vertical="center" wrapText="1"/>
    </xf>
    <xf numFmtId="0" fontId="13" fillId="0" borderId="12" xfId="7" applyFont="1" applyBorder="1" applyAlignment="1">
      <alignment horizontal="center" vertical="center" wrapText="1"/>
    </xf>
    <xf numFmtId="0" fontId="13" fillId="0" borderId="13" xfId="7" applyFont="1" applyBorder="1" applyAlignment="1">
      <alignment vertical="center" wrapText="1"/>
    </xf>
    <xf numFmtId="0" fontId="13" fillId="0" borderId="11" xfId="7" applyFont="1" applyBorder="1" applyAlignment="1">
      <alignment vertical="center" wrapText="1"/>
    </xf>
    <xf numFmtId="0" fontId="13" fillId="0" borderId="14" xfId="7" applyFont="1" applyBorder="1" applyAlignment="1">
      <alignment vertical="center" wrapText="1"/>
    </xf>
    <xf numFmtId="167" fontId="13" fillId="0" borderId="54" xfId="6" applyNumberFormat="1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 wrapText="1"/>
    </xf>
    <xf numFmtId="0" fontId="6" fillId="0" borderId="0" xfId="6" applyFont="1"/>
    <xf numFmtId="0" fontId="9" fillId="0" borderId="19" xfId="6" applyFont="1" applyBorder="1" applyAlignment="1">
      <alignment horizontal="right" vertical="center" wrapText="1"/>
    </xf>
    <xf numFmtId="0" fontId="9" fillId="0" borderId="42" xfId="6" applyFont="1" applyBorder="1" applyAlignment="1">
      <alignment horizontal="center" vertical="center" wrapText="1"/>
    </xf>
    <xf numFmtId="49" fontId="9" fillId="0" borderId="42" xfId="6" applyNumberFormat="1" applyFont="1" applyBorder="1" applyAlignment="1">
      <alignment horizontal="center" vertical="center" wrapText="1"/>
    </xf>
    <xf numFmtId="49" fontId="9" fillId="0" borderId="50" xfId="6" applyNumberFormat="1" applyFont="1" applyBorder="1" applyAlignment="1">
      <alignment horizontal="center" vertical="center" wrapText="1"/>
    </xf>
    <xf numFmtId="4" fontId="9" fillId="0" borderId="42" xfId="6" applyNumberFormat="1" applyFont="1" applyBorder="1" applyAlignment="1">
      <alignment horizontal="right" vertical="center" wrapText="1"/>
    </xf>
    <xf numFmtId="165" fontId="7" fillId="0" borderId="18" xfId="6" applyNumberFormat="1" applyFont="1" applyBorder="1" applyAlignment="1">
      <alignment vertical="center"/>
    </xf>
    <xf numFmtId="165" fontId="7" fillId="0" borderId="5" xfId="6" applyNumberFormat="1" applyFont="1" applyBorder="1" applyAlignment="1">
      <alignment vertical="center"/>
    </xf>
    <xf numFmtId="165" fontId="7" fillId="0" borderId="17" xfId="6" applyNumberFormat="1" applyFont="1" applyBorder="1" applyAlignment="1">
      <alignment vertical="center"/>
    </xf>
    <xf numFmtId="167" fontId="9" fillId="0" borderId="9" xfId="6" applyNumberFormat="1" applyFont="1" applyBorder="1" applyAlignment="1">
      <alignment vertical="center"/>
    </xf>
    <xf numFmtId="0" fontId="7" fillId="0" borderId="0" xfId="6" applyFont="1"/>
    <xf numFmtId="0" fontId="8" fillId="0" borderId="24" xfId="6" applyFont="1" applyBorder="1" applyAlignment="1">
      <alignment horizontal="right" vertical="center" wrapText="1"/>
    </xf>
    <xf numFmtId="0" fontId="8" fillId="0" borderId="1" xfId="6" applyFont="1" applyBorder="1" applyAlignment="1">
      <alignment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49" fontId="8" fillId="0" borderId="38" xfId="6" applyNumberFormat="1" applyFont="1" applyBorder="1" applyAlignment="1">
      <alignment horizontal="center" vertical="center" wrapText="1"/>
    </xf>
    <xf numFmtId="4" fontId="8" fillId="0" borderId="1" xfId="6" applyNumberFormat="1" applyFont="1" applyBorder="1" applyAlignment="1">
      <alignment vertical="center"/>
    </xf>
    <xf numFmtId="165" fontId="6" fillId="0" borderId="38" xfId="6" applyNumberFormat="1" applyFont="1" applyBorder="1" applyAlignment="1">
      <alignment vertical="center"/>
    </xf>
    <xf numFmtId="165" fontId="6" fillId="0" borderId="2" xfId="6" applyNumberFormat="1" applyFont="1" applyBorder="1" applyAlignment="1">
      <alignment vertical="center"/>
    </xf>
    <xf numFmtId="165" fontId="6" fillId="0" borderId="36" xfId="6" applyNumberFormat="1" applyFont="1" applyBorder="1" applyAlignment="1">
      <alignment vertical="center"/>
    </xf>
    <xf numFmtId="167" fontId="9" fillId="0" borderId="48" xfId="6" applyNumberFormat="1" applyFont="1" applyBorder="1" applyAlignment="1">
      <alignment vertical="center"/>
    </xf>
    <xf numFmtId="0" fontId="8" fillId="0" borderId="25" xfId="6" applyFont="1" applyBorder="1" applyAlignment="1">
      <alignment vertical="center" wrapText="1"/>
    </xf>
    <xf numFmtId="49" fontId="8" fillId="0" borderId="25" xfId="6" applyNumberFormat="1" applyFont="1" applyBorder="1" applyAlignment="1">
      <alignment horizontal="center" vertical="center" wrapText="1"/>
    </xf>
    <xf numFmtId="49" fontId="8" fillId="0" borderId="23" xfId="6" applyNumberFormat="1" applyFont="1" applyBorder="1" applyAlignment="1">
      <alignment horizontal="center" vertical="center" wrapText="1"/>
    </xf>
    <xf numFmtId="4" fontId="8" fillId="0" borderId="25" xfId="6" applyNumberFormat="1" applyFont="1" applyBorder="1" applyAlignment="1">
      <alignment vertical="center"/>
    </xf>
    <xf numFmtId="165" fontId="6" fillId="0" borderId="23" xfId="6" applyNumberFormat="1" applyFont="1" applyBorder="1" applyAlignment="1">
      <alignment vertical="center"/>
    </xf>
    <xf numFmtId="165" fontId="6" fillId="0" borderId="6" xfId="6" applyNumberFormat="1" applyFont="1" applyBorder="1" applyAlignment="1">
      <alignment vertical="center"/>
    </xf>
    <xf numFmtId="165" fontId="6" fillId="0" borderId="0" xfId="6" applyNumberFormat="1" applyFont="1" applyBorder="1" applyAlignment="1">
      <alignment vertical="center"/>
    </xf>
    <xf numFmtId="167" fontId="9" fillId="0" borderId="26" xfId="6" applyNumberFormat="1" applyFont="1" applyBorder="1" applyAlignment="1">
      <alignment vertical="center"/>
    </xf>
    <xf numFmtId="0" fontId="8" fillId="0" borderId="27" xfId="6" applyFont="1" applyBorder="1" applyAlignment="1">
      <alignment horizontal="right" vertical="center" wrapText="1"/>
    </xf>
    <xf numFmtId="0" fontId="8" fillId="0" borderId="4" xfId="6" applyFont="1" applyBorder="1" applyAlignment="1">
      <alignment vertical="center" wrapText="1"/>
    </xf>
    <xf numFmtId="49" fontId="8" fillId="0" borderId="18" xfId="6" applyNumberFormat="1" applyFont="1" applyBorder="1" applyAlignment="1">
      <alignment horizontal="center" vertical="center" wrapText="1"/>
    </xf>
    <xf numFmtId="4" fontId="8" fillId="0" borderId="4" xfId="6" applyNumberFormat="1" applyFont="1" applyBorder="1" applyAlignment="1">
      <alignment vertical="center"/>
    </xf>
    <xf numFmtId="165" fontId="6" fillId="0" borderId="18" xfId="6" applyNumberFormat="1" applyFont="1" applyBorder="1" applyAlignment="1">
      <alignment vertical="center"/>
    </xf>
    <xf numFmtId="165" fontId="6" fillId="0" borderId="5" xfId="6" applyNumberFormat="1" applyFont="1" applyBorder="1" applyAlignment="1">
      <alignment vertical="center"/>
    </xf>
    <xf numFmtId="167" fontId="8" fillId="0" borderId="49" xfId="6" applyNumberFormat="1" applyFont="1" applyBorder="1" applyAlignment="1">
      <alignment vertical="center"/>
    </xf>
    <xf numFmtId="0" fontId="8" fillId="0" borderId="25" xfId="6" applyFont="1" applyBorder="1" applyAlignment="1">
      <alignment horizontal="left" vertical="center" wrapText="1"/>
    </xf>
    <xf numFmtId="165" fontId="7" fillId="0" borderId="0" xfId="6" applyNumberFormat="1" applyFont="1" applyBorder="1" applyAlignment="1">
      <alignment vertical="center"/>
    </xf>
    <xf numFmtId="167" fontId="8" fillId="0" borderId="26" xfId="6" applyNumberFormat="1" applyFont="1" applyBorder="1" applyAlignment="1">
      <alignment vertical="center"/>
    </xf>
    <xf numFmtId="0" fontId="8" fillId="0" borderId="3" xfId="6" applyFont="1" applyBorder="1" applyAlignment="1">
      <alignment vertical="center" wrapText="1"/>
    </xf>
    <xf numFmtId="49" fontId="8" fillId="0" borderId="3" xfId="6" applyNumberFormat="1" applyFont="1" applyBorder="1" applyAlignment="1">
      <alignment horizontal="center" vertical="center" wrapText="1"/>
    </xf>
    <xf numFmtId="49" fontId="8" fillId="0" borderId="46" xfId="6" applyNumberFormat="1" applyFont="1" applyBorder="1" applyAlignment="1">
      <alignment horizontal="center" vertical="center" wrapText="1"/>
    </xf>
    <xf numFmtId="4" fontId="8" fillId="0" borderId="3" xfId="6" applyNumberFormat="1" applyFont="1" applyBorder="1" applyAlignment="1">
      <alignment vertical="center"/>
    </xf>
    <xf numFmtId="165" fontId="6" fillId="0" borderId="46" xfId="6" applyNumberFormat="1" applyFont="1" applyBorder="1" applyAlignment="1">
      <alignment vertical="center"/>
    </xf>
    <xf numFmtId="165" fontId="6" fillId="0" borderId="47" xfId="6" applyNumberFormat="1" applyFont="1" applyBorder="1" applyAlignment="1">
      <alignment vertical="center"/>
    </xf>
    <xf numFmtId="165" fontId="7" fillId="0" borderId="51" xfId="6" applyNumberFormat="1" applyFont="1" applyBorder="1" applyAlignment="1">
      <alignment vertical="center"/>
    </xf>
    <xf numFmtId="167" fontId="8" fillId="0" borderId="43" xfId="6" applyNumberFormat="1" applyFont="1" applyBorder="1" applyAlignment="1">
      <alignment vertical="center"/>
    </xf>
    <xf numFmtId="167" fontId="8" fillId="0" borderId="26" xfId="6" applyNumberFormat="1" applyFont="1" applyBorder="1" applyAlignment="1">
      <alignment horizontal="right" vertical="center"/>
    </xf>
    <xf numFmtId="0" fontId="8" fillId="0" borderId="28" xfId="6" applyFont="1" applyBorder="1" applyAlignment="1">
      <alignment horizontal="right" vertical="center" wrapText="1"/>
    </xf>
    <xf numFmtId="0" fontId="8" fillId="0" borderId="29" xfId="6" applyFont="1" applyBorder="1" applyAlignment="1">
      <alignment vertical="center" wrapText="1"/>
    </xf>
    <xf numFmtId="49" fontId="8" fillId="0" borderId="29" xfId="6" applyNumberFormat="1" applyFont="1" applyBorder="1" applyAlignment="1">
      <alignment horizontal="center" vertical="center" wrapText="1"/>
    </xf>
    <xf numFmtId="49" fontId="8" fillId="0" borderId="30" xfId="6" applyNumberFormat="1" applyFont="1" applyBorder="1" applyAlignment="1">
      <alignment horizontal="center" vertical="center" wrapText="1"/>
    </xf>
    <xf numFmtId="4" fontId="8" fillId="0" borderId="29" xfId="6" applyNumberFormat="1" applyFont="1" applyBorder="1" applyAlignment="1">
      <alignment vertical="center"/>
    </xf>
    <xf numFmtId="167" fontId="8" fillId="0" borderId="12" xfId="6" applyNumberFormat="1" applyFont="1" applyBorder="1" applyAlignment="1">
      <alignment vertical="center"/>
    </xf>
    <xf numFmtId="4" fontId="9" fillId="0" borderId="42" xfId="6" applyNumberFormat="1" applyFont="1" applyBorder="1" applyAlignment="1">
      <alignment vertical="center"/>
    </xf>
    <xf numFmtId="167" fontId="9" fillId="0" borderId="49" xfId="6" applyNumberFormat="1" applyFont="1" applyBorder="1" applyAlignment="1">
      <alignment vertical="center"/>
    </xf>
    <xf numFmtId="0" fontId="9" fillId="0" borderId="32" xfId="6" applyFont="1" applyBorder="1" applyAlignment="1">
      <alignment horizontal="center" vertical="center" wrapText="1"/>
    </xf>
    <xf numFmtId="49" fontId="9" fillId="0" borderId="20" xfId="6" applyNumberFormat="1" applyFont="1" applyBorder="1" applyAlignment="1">
      <alignment horizontal="center" vertical="center" wrapText="1"/>
    </xf>
    <xf numFmtId="49" fontId="9" fillId="0" borderId="32" xfId="6" applyNumberFormat="1" applyFont="1" applyBorder="1" applyAlignment="1">
      <alignment horizontal="center" vertical="center" wrapText="1"/>
    </xf>
    <xf numFmtId="4" fontId="9" fillId="0" borderId="20" xfId="6" applyNumberFormat="1" applyFont="1" applyBorder="1" applyAlignment="1">
      <alignment vertical="center"/>
    </xf>
    <xf numFmtId="0" fontId="8" fillId="0" borderId="47" xfId="6" applyFont="1" applyBorder="1" applyAlignment="1">
      <alignment vertical="center" wrapText="1"/>
    </xf>
    <xf numFmtId="49" fontId="8" fillId="0" borderId="51" xfId="6" applyNumberFormat="1" applyFont="1" applyBorder="1" applyAlignment="1">
      <alignment horizontal="center" vertical="center" wrapText="1"/>
    </xf>
    <xf numFmtId="4" fontId="8" fillId="0" borderId="46" xfId="6" applyNumberFormat="1" applyFont="1" applyBorder="1" applyAlignment="1">
      <alignment vertical="center"/>
    </xf>
    <xf numFmtId="0" fontId="8" fillId="0" borderId="16" xfId="6" applyFont="1" applyBorder="1" applyAlignment="1">
      <alignment vertical="center" wrapText="1"/>
    </xf>
    <xf numFmtId="0" fontId="9" fillId="0" borderId="34" xfId="6" applyFont="1" applyBorder="1" applyAlignment="1">
      <alignment horizontal="center" vertical="center" wrapText="1"/>
    </xf>
    <xf numFmtId="49" fontId="9" fillId="0" borderId="25" xfId="6" applyNumberFormat="1" applyFont="1" applyBorder="1" applyAlignment="1">
      <alignment horizontal="center" vertical="center" wrapText="1"/>
    </xf>
    <xf numFmtId="165" fontId="7" fillId="0" borderId="23" xfId="6" applyNumberFormat="1" applyFont="1" applyBorder="1" applyAlignment="1">
      <alignment vertical="center"/>
    </xf>
    <xf numFmtId="165" fontId="7" fillId="0" borderId="6" xfId="6" applyNumberFormat="1" applyFont="1" applyBorder="1" applyAlignment="1">
      <alignment vertical="center"/>
    </xf>
    <xf numFmtId="167" fontId="9" fillId="0" borderId="55" xfId="6" applyNumberFormat="1" applyFont="1" applyBorder="1" applyAlignment="1">
      <alignment vertical="center"/>
    </xf>
    <xf numFmtId="0" fontId="9" fillId="0" borderId="24" xfId="6" applyFont="1" applyBorder="1" applyAlignment="1">
      <alignment horizontal="right" vertical="center" wrapText="1"/>
    </xf>
    <xf numFmtId="0" fontId="8" fillId="0" borderId="3" xfId="6" applyFont="1" applyBorder="1" applyAlignment="1">
      <alignment horizontal="left" vertical="center" wrapText="1"/>
    </xf>
    <xf numFmtId="4" fontId="8" fillId="0" borderId="23" xfId="6" applyNumberFormat="1" applyFont="1" applyBorder="1" applyAlignment="1">
      <alignment horizontal="right" vertical="center" wrapText="1"/>
    </xf>
    <xf numFmtId="4" fontId="8" fillId="0" borderId="3" xfId="6" applyNumberFormat="1" applyFont="1" applyBorder="1" applyAlignment="1">
      <alignment horizontal="right" vertical="center" wrapText="1"/>
    </xf>
    <xf numFmtId="167" fontId="8" fillId="0" borderId="33" xfId="6" applyNumberFormat="1" applyFont="1" applyBorder="1" applyAlignment="1">
      <alignment vertical="center"/>
    </xf>
    <xf numFmtId="0" fontId="8" fillId="0" borderId="47" xfId="6" applyFont="1" applyBorder="1" applyAlignment="1">
      <alignment horizontal="left" vertical="center" wrapText="1"/>
    </xf>
    <xf numFmtId="4" fontId="8" fillId="0" borderId="46" xfId="6" applyNumberFormat="1" applyFont="1" applyBorder="1" applyAlignment="1">
      <alignment horizontal="right" vertical="center" wrapText="1"/>
    </xf>
    <xf numFmtId="165" fontId="7" fillId="0" borderId="46" xfId="6" applyNumberFormat="1" applyFont="1" applyBorder="1" applyAlignment="1">
      <alignment vertical="center"/>
    </xf>
    <xf numFmtId="165" fontId="7" fillId="0" borderId="47" xfId="6" applyNumberFormat="1" applyFont="1" applyBorder="1" applyAlignment="1">
      <alignment vertical="center"/>
    </xf>
    <xf numFmtId="167" fontId="8" fillId="0" borderId="52" xfId="6" applyNumberFormat="1" applyFont="1" applyBorder="1" applyAlignment="1">
      <alignment vertical="center"/>
    </xf>
    <xf numFmtId="0" fontId="8" fillId="0" borderId="6" xfId="6" applyFont="1" applyBorder="1" applyAlignment="1">
      <alignment horizontal="left" vertical="center" wrapText="1"/>
    </xf>
    <xf numFmtId="4" fontId="8" fillId="0" borderId="25" xfId="6" applyNumberFormat="1" applyFont="1" applyBorder="1" applyAlignment="1">
      <alignment horizontal="right" vertical="center" wrapText="1"/>
    </xf>
    <xf numFmtId="4" fontId="8" fillId="0" borderId="23" xfId="6" applyNumberFormat="1" applyFont="1" applyBorder="1" applyAlignment="1">
      <alignment vertical="center"/>
    </xf>
    <xf numFmtId="0" fontId="8" fillId="0" borderId="35" xfId="6" applyFont="1" applyBorder="1" applyAlignment="1">
      <alignment vertical="center" wrapText="1"/>
    </xf>
    <xf numFmtId="4" fontId="8" fillId="0" borderId="30" xfId="6" applyNumberFormat="1" applyFont="1" applyBorder="1" applyAlignment="1">
      <alignment vertical="center"/>
    </xf>
    <xf numFmtId="167" fontId="8" fillId="0" borderId="54" xfId="6" applyNumberFormat="1" applyFont="1" applyBorder="1" applyAlignment="1">
      <alignment vertical="center"/>
    </xf>
    <xf numFmtId="49" fontId="9" fillId="0" borderId="0" xfId="6" applyNumberFormat="1" applyFont="1" applyBorder="1" applyAlignment="1">
      <alignment horizontal="center" vertical="center" wrapText="1"/>
    </xf>
    <xf numFmtId="4" fontId="9" fillId="0" borderId="20" xfId="6" applyNumberFormat="1" applyFont="1" applyBorder="1" applyAlignment="1">
      <alignment horizontal="right" vertical="center" wrapText="1"/>
    </xf>
    <xf numFmtId="165" fontId="7" fillId="0" borderId="36" xfId="6" applyNumberFormat="1" applyFont="1" applyBorder="1" applyAlignment="1">
      <alignment vertical="center"/>
    </xf>
    <xf numFmtId="165" fontId="7" fillId="0" borderId="2" xfId="6" applyNumberFormat="1" applyFont="1" applyBorder="1" applyAlignment="1">
      <alignment vertical="center"/>
    </xf>
    <xf numFmtId="167" fontId="9" fillId="0" borderId="33" xfId="6" applyNumberFormat="1" applyFont="1" applyBorder="1" applyAlignment="1">
      <alignment vertical="center"/>
    </xf>
    <xf numFmtId="4" fontId="8" fillId="0" borderId="3" xfId="6" applyNumberFormat="1" applyFont="1" applyBorder="1" applyAlignment="1">
      <alignment horizontal="right" vertical="center"/>
    </xf>
    <xf numFmtId="165" fontId="6" fillId="0" borderId="51" xfId="6" applyNumberFormat="1" applyFont="1" applyBorder="1" applyAlignment="1">
      <alignment vertical="center"/>
    </xf>
    <xf numFmtId="49" fontId="8" fillId="0" borderId="0" xfId="6" applyNumberFormat="1" applyFont="1" applyBorder="1" applyAlignment="1">
      <alignment horizontal="center" vertical="center" wrapText="1"/>
    </xf>
    <xf numFmtId="4" fontId="8" fillId="0" borderId="25" xfId="6" applyNumberFormat="1" applyFont="1" applyBorder="1" applyAlignment="1">
      <alignment horizontal="right" vertical="center"/>
    </xf>
    <xf numFmtId="4" fontId="8" fillId="0" borderId="51" xfId="6" applyNumberFormat="1" applyFont="1" applyBorder="1" applyAlignment="1">
      <alignment horizontal="right" vertical="center"/>
    </xf>
    <xf numFmtId="49" fontId="8" fillId="0" borderId="16" xfId="6" applyNumberFormat="1" applyFont="1" applyBorder="1" applyAlignment="1">
      <alignment horizontal="center" vertical="center" wrapText="1"/>
    </xf>
    <xf numFmtId="4" fontId="8" fillId="0" borderId="29" xfId="6" applyNumberFormat="1" applyFont="1" applyBorder="1" applyAlignment="1">
      <alignment horizontal="right" vertical="center"/>
    </xf>
    <xf numFmtId="0" fontId="9" fillId="0" borderId="0" xfId="6" applyFont="1" applyBorder="1" applyAlignment="1">
      <alignment horizontal="center" vertical="center" wrapText="1"/>
    </xf>
    <xf numFmtId="4" fontId="9" fillId="0" borderId="25" xfId="6" applyNumberFormat="1" applyFont="1" applyBorder="1" applyAlignment="1">
      <alignment vertical="center"/>
    </xf>
    <xf numFmtId="0" fontId="8" fillId="0" borderId="3" xfId="6" applyFont="1" applyBorder="1" applyAlignment="1">
      <alignment horizontal="right" vertical="center" wrapText="1"/>
    </xf>
    <xf numFmtId="167" fontId="8" fillId="0" borderId="53" xfId="6" applyNumberFormat="1" applyFont="1" applyBorder="1" applyAlignment="1">
      <alignment vertical="center"/>
    </xf>
    <xf numFmtId="165" fontId="7" fillId="0" borderId="38" xfId="6" applyNumberFormat="1" applyFont="1" applyBorder="1" applyAlignment="1">
      <alignment vertical="center"/>
    </xf>
    <xf numFmtId="4" fontId="8" fillId="0" borderId="0" xfId="6" applyNumberFormat="1" applyFont="1" applyBorder="1" applyAlignment="1">
      <alignment vertical="center"/>
    </xf>
    <xf numFmtId="4" fontId="8" fillId="0" borderId="51" xfId="6" applyNumberFormat="1" applyFont="1" applyBorder="1" applyAlignment="1">
      <alignment vertical="center"/>
    </xf>
    <xf numFmtId="0" fontId="8" fillId="0" borderId="16" xfId="6" applyFont="1" applyBorder="1" applyAlignment="1">
      <alignment vertical="center"/>
    </xf>
    <xf numFmtId="4" fontId="8" fillId="0" borderId="16" xfId="6" applyNumberFormat="1" applyFont="1" applyBorder="1" applyAlignment="1">
      <alignment vertical="center"/>
    </xf>
    <xf numFmtId="0" fontId="9" fillId="0" borderId="20" xfId="6" applyFont="1" applyBorder="1" applyAlignment="1">
      <alignment horizontal="center" vertical="center" wrapText="1"/>
    </xf>
    <xf numFmtId="49" fontId="9" fillId="0" borderId="21" xfId="6" applyNumberFormat="1" applyFont="1" applyBorder="1" applyAlignment="1">
      <alignment horizontal="center" vertical="center" wrapText="1"/>
    </xf>
    <xf numFmtId="49" fontId="8" fillId="0" borderId="47" xfId="6" applyNumberFormat="1" applyFont="1" applyBorder="1" applyAlignment="1">
      <alignment horizontal="center" vertical="center" wrapText="1"/>
    </xf>
    <xf numFmtId="166" fontId="8" fillId="0" borderId="35" xfId="5" applyNumberFormat="1" applyFont="1" applyBorder="1" applyAlignment="1" applyProtection="1">
      <alignment vertical="center" wrapText="1"/>
      <protection hidden="1"/>
    </xf>
    <xf numFmtId="49" fontId="8" fillId="0" borderId="29" xfId="5" applyNumberFormat="1" applyFont="1" applyBorder="1" applyAlignment="1" applyProtection="1">
      <alignment horizontal="center" vertical="center" wrapText="1"/>
      <protection hidden="1"/>
    </xf>
    <xf numFmtId="4" fontId="9" fillId="0" borderId="22" xfId="6" applyNumberFormat="1" applyFont="1" applyBorder="1" applyAlignment="1">
      <alignment horizontal="right" vertical="center" wrapText="1"/>
    </xf>
    <xf numFmtId="4" fontId="8" fillId="0" borderId="26" xfId="6" applyNumberFormat="1" applyFont="1" applyBorder="1" applyAlignment="1">
      <alignment vertical="center"/>
    </xf>
    <xf numFmtId="0" fontId="9" fillId="0" borderId="10" xfId="6" applyFont="1" applyBorder="1" applyAlignment="1">
      <alignment horizontal="center" vertical="center"/>
    </xf>
    <xf numFmtId="49" fontId="9" fillId="0" borderId="42" xfId="6" applyNumberFormat="1" applyFont="1" applyBorder="1" applyAlignment="1">
      <alignment horizontal="center" vertical="center"/>
    </xf>
    <xf numFmtId="0" fontId="8" fillId="0" borderId="25" xfId="6" applyFont="1" applyBorder="1" applyAlignment="1">
      <alignment vertical="center"/>
    </xf>
    <xf numFmtId="0" fontId="8" fillId="0" borderId="25" xfId="6" applyFont="1" applyBorder="1" applyAlignment="1">
      <alignment horizontal="center" vertical="center"/>
    </xf>
    <xf numFmtId="49" fontId="8" fillId="0" borderId="25" xfId="6" applyNumberFormat="1" applyFont="1" applyBorder="1" applyAlignment="1">
      <alignment horizontal="center" vertical="center"/>
    </xf>
    <xf numFmtId="165" fontId="6" fillId="0" borderId="30" xfId="6" applyNumberFormat="1" applyFont="1" applyBorder="1" applyAlignment="1">
      <alignment vertical="center"/>
    </xf>
    <xf numFmtId="165" fontId="6" fillId="0" borderId="35" xfId="6" applyNumberFormat="1" applyFont="1" applyBorder="1" applyAlignment="1">
      <alignment vertical="center"/>
    </xf>
    <xf numFmtId="0" fontId="8" fillId="0" borderId="30" xfId="6" applyFont="1" applyBorder="1" applyAlignment="1">
      <alignment vertical="center"/>
    </xf>
    <xf numFmtId="0" fontId="8" fillId="0" borderId="16" xfId="6" applyFont="1" applyBorder="1" applyAlignment="1">
      <alignment horizontal="center" vertical="center"/>
    </xf>
    <xf numFmtId="49" fontId="8" fillId="0" borderId="29" xfId="6" applyNumberFormat="1" applyFont="1" applyBorder="1" applyAlignment="1">
      <alignment horizontal="center" vertical="center"/>
    </xf>
    <xf numFmtId="4" fontId="8" fillId="0" borderId="31" xfId="6" applyNumberFormat="1" applyFont="1" applyBorder="1" applyAlignment="1">
      <alignment vertical="center"/>
    </xf>
    <xf numFmtId="49" fontId="9" fillId="0" borderId="10" xfId="6" applyNumberFormat="1" applyFont="1" applyBorder="1" applyAlignment="1">
      <alignment horizontal="center" vertical="center" wrapText="1"/>
    </xf>
    <xf numFmtId="4" fontId="9" fillId="0" borderId="42" xfId="6" applyNumberFormat="1" applyFont="1" applyBorder="1" applyAlignment="1">
      <alignment horizontal="right" vertical="center"/>
    </xf>
    <xf numFmtId="165" fontId="7" fillId="0" borderId="18" xfId="6" applyNumberFormat="1" applyFont="1" applyBorder="1" applyAlignment="1">
      <alignment horizontal="right" vertical="center"/>
    </xf>
    <xf numFmtId="165" fontId="7" fillId="0" borderId="5" xfId="6" applyNumberFormat="1" applyFont="1" applyBorder="1" applyAlignment="1">
      <alignment horizontal="right" vertical="center"/>
    </xf>
    <xf numFmtId="49" fontId="8" fillId="0" borderId="6" xfId="6" applyNumberFormat="1" applyFont="1" applyBorder="1" applyAlignment="1">
      <alignment horizontal="center" vertical="center" wrapText="1"/>
    </xf>
    <xf numFmtId="165" fontId="6" fillId="0" borderId="23" xfId="6" applyNumberFormat="1" applyFont="1" applyBorder="1" applyAlignment="1">
      <alignment horizontal="right" vertical="center"/>
    </xf>
    <xf numFmtId="165" fontId="6" fillId="0" borderId="6" xfId="6" applyNumberFormat="1" applyFont="1" applyBorder="1" applyAlignment="1">
      <alignment horizontal="right" vertical="center"/>
    </xf>
    <xf numFmtId="167" fontId="8" fillId="0" borderId="48" xfId="6" applyNumberFormat="1" applyFont="1" applyBorder="1" applyAlignment="1">
      <alignment vertical="center"/>
    </xf>
    <xf numFmtId="4" fontId="8" fillId="0" borderId="26" xfId="6" applyNumberFormat="1" applyFont="1" applyBorder="1" applyAlignment="1">
      <alignment horizontal="right" vertical="center"/>
    </xf>
    <xf numFmtId="165" fontId="6" fillId="0" borderId="18" xfId="6" applyNumberFormat="1" applyFont="1" applyBorder="1" applyAlignment="1">
      <alignment horizontal="right" vertical="center"/>
    </xf>
    <xf numFmtId="165" fontId="6" fillId="0" borderId="5" xfId="6" applyNumberFormat="1" applyFont="1" applyBorder="1" applyAlignment="1">
      <alignment horizontal="right" vertical="center"/>
    </xf>
    <xf numFmtId="49" fontId="8" fillId="0" borderId="11" xfId="6" applyNumberFormat="1" applyFont="1" applyBorder="1" applyAlignment="1">
      <alignment horizontal="center" vertical="center" wrapText="1"/>
    </xf>
    <xf numFmtId="4" fontId="8" fillId="0" borderId="11" xfId="6" applyNumberFormat="1" applyFont="1" applyBorder="1" applyAlignment="1">
      <alignment horizontal="right" vertical="center"/>
    </xf>
    <xf numFmtId="167" fontId="8" fillId="0" borderId="12" xfId="6" applyNumberFormat="1" applyFont="1" applyBorder="1" applyAlignment="1">
      <alignment horizontal="right" vertical="center"/>
    </xf>
    <xf numFmtId="0" fontId="9" fillId="0" borderId="7" xfId="6" applyFont="1" applyBorder="1" applyAlignment="1">
      <alignment vertical="center" wrapText="1"/>
    </xf>
    <xf numFmtId="0" fontId="9" fillId="0" borderId="8" xfId="6" applyFont="1" applyBorder="1" applyAlignment="1">
      <alignment horizontal="center" vertical="center" wrapText="1"/>
    </xf>
    <xf numFmtId="49" fontId="9" fillId="0" borderId="8" xfId="6" applyNumberFormat="1" applyFont="1" applyBorder="1" applyAlignment="1">
      <alignment vertical="center" wrapText="1"/>
    </xf>
    <xf numFmtId="4" fontId="9" fillId="0" borderId="8" xfId="6" applyNumberFormat="1" applyFont="1" applyBorder="1" applyAlignment="1">
      <alignment horizontal="right" vertical="center" wrapText="1"/>
    </xf>
    <xf numFmtId="167" fontId="9" fillId="0" borderId="39" xfId="6" applyNumberFormat="1" applyFont="1" applyBorder="1" applyAlignment="1">
      <alignment vertical="center"/>
    </xf>
    <xf numFmtId="165" fontId="7" fillId="0" borderId="0" xfId="6" applyNumberFormat="1" applyFont="1"/>
    <xf numFmtId="0" fontId="9" fillId="0" borderId="40" xfId="6" applyFont="1" applyBorder="1" applyAlignment="1">
      <alignment vertical="center" wrapText="1"/>
    </xf>
    <xf numFmtId="0" fontId="9" fillId="0" borderId="11" xfId="6" applyFont="1" applyBorder="1" applyAlignment="1">
      <alignment horizontal="center" vertical="center" wrapText="1"/>
    </xf>
    <xf numFmtId="49" fontId="9" fillId="0" borderId="11" xfId="6" applyNumberFormat="1" applyFont="1" applyBorder="1" applyAlignment="1">
      <alignment vertical="center" wrapText="1"/>
    </xf>
    <xf numFmtId="4" fontId="9" fillId="0" borderId="11" xfId="6" applyNumberFormat="1" applyFont="1" applyBorder="1" applyAlignment="1">
      <alignment horizontal="right" vertical="center" wrapText="1"/>
    </xf>
    <xf numFmtId="4" fontId="9" fillId="3" borderId="8" xfId="6" applyNumberFormat="1" applyFont="1" applyFill="1" applyBorder="1" applyAlignment="1">
      <alignment vertical="center"/>
    </xf>
    <xf numFmtId="165" fontId="7" fillId="0" borderId="13" xfId="6" applyNumberFormat="1" applyFont="1" applyBorder="1" applyAlignment="1">
      <alignment vertical="center"/>
    </xf>
    <xf numFmtId="165" fontId="7" fillId="0" borderId="14" xfId="6" applyNumberFormat="1" applyFont="1" applyBorder="1" applyAlignment="1">
      <alignment vertical="center"/>
    </xf>
    <xf numFmtId="165" fontId="7" fillId="0" borderId="16" xfId="6" applyNumberFormat="1" applyFont="1" applyBorder="1" applyAlignment="1">
      <alignment vertical="center"/>
    </xf>
    <xf numFmtId="49" fontId="9" fillId="0" borderId="0" xfId="6" applyNumberFormat="1" applyFont="1" applyBorder="1" applyAlignment="1">
      <alignment vertical="center" wrapText="1"/>
    </xf>
    <xf numFmtId="165" fontId="9" fillId="0" borderId="0" xfId="6" applyNumberFormat="1" applyFont="1" applyBorder="1" applyAlignment="1">
      <alignment horizontal="right" vertical="center" wrapText="1"/>
    </xf>
    <xf numFmtId="165" fontId="7" fillId="0" borderId="18" xfId="6" applyNumberFormat="1" applyFont="1" applyBorder="1"/>
    <xf numFmtId="165" fontId="7" fillId="0" borderId="4" xfId="6" applyNumberFormat="1" applyFont="1" applyBorder="1"/>
    <xf numFmtId="165" fontId="7" fillId="0" borderId="0" xfId="6" applyNumberFormat="1" applyFont="1" applyBorder="1"/>
    <xf numFmtId="167" fontId="7" fillId="0" borderId="32" xfId="6" applyNumberFormat="1" applyFont="1" applyBorder="1"/>
    <xf numFmtId="0" fontId="6" fillId="0" borderId="0" xfId="6" applyFont="1" applyBorder="1" applyAlignment="1">
      <alignment vertical="center" wrapText="1"/>
    </xf>
    <xf numFmtId="0" fontId="7" fillId="0" borderId="0" xfId="6" applyFont="1" applyBorder="1" applyAlignment="1">
      <alignment horizontal="center" vertical="center" wrapText="1"/>
    </xf>
    <xf numFmtId="49" fontId="6" fillId="0" borderId="0" xfId="6" applyNumberFormat="1" applyFont="1" applyBorder="1" applyAlignment="1">
      <alignment vertical="center" wrapText="1"/>
    </xf>
    <xf numFmtId="2" fontId="7" fillId="0" borderId="0" xfId="6" applyNumberFormat="1" applyFont="1" applyBorder="1" applyAlignment="1">
      <alignment horizontal="right" vertical="center" wrapText="1"/>
    </xf>
    <xf numFmtId="2" fontId="6" fillId="0" borderId="0" xfId="6" applyNumberFormat="1" applyFont="1" applyBorder="1"/>
    <xf numFmtId="0" fontId="6" fillId="0" borderId="0" xfId="6" applyFont="1" applyBorder="1"/>
    <xf numFmtId="167" fontId="6" fillId="0" borderId="0" xfId="6" applyNumberFormat="1" applyFont="1"/>
    <xf numFmtId="0" fontId="6" fillId="0" borderId="0" xfId="2" applyFont="1"/>
    <xf numFmtId="165" fontId="6" fillId="0" borderId="0" xfId="2" applyNumberFormat="1" applyFont="1"/>
    <xf numFmtId="167" fontId="6" fillId="0" borderId="0" xfId="2" applyNumberFormat="1" applyFont="1"/>
    <xf numFmtId="167" fontId="10" fillId="0" borderId="0" xfId="6" applyNumberFormat="1" applyFont="1"/>
    <xf numFmtId="0" fontId="15" fillId="0" borderId="0" xfId="0" applyFont="1"/>
    <xf numFmtId="167" fontId="15" fillId="0" borderId="0" xfId="0" applyNumberFormat="1" applyFont="1"/>
    <xf numFmtId="0" fontId="9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15" fillId="0" borderId="0" xfId="0" applyFont="1" applyBorder="1"/>
    <xf numFmtId="167" fontId="15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6" fillId="0" borderId="64" xfId="0" applyFont="1" applyBorder="1" applyAlignment="1">
      <alignment horizontal="center" vertical="top" wrapText="1"/>
    </xf>
    <xf numFmtId="0" fontId="16" fillId="0" borderId="63" xfId="0" applyFont="1" applyBorder="1" applyAlignment="1">
      <alignment horizontal="center" vertical="top" wrapText="1"/>
    </xf>
    <xf numFmtId="167" fontId="9" fillId="0" borderId="56" xfId="0" applyNumberFormat="1" applyFont="1" applyBorder="1" applyAlignment="1">
      <alignment horizontal="center" vertical="top" wrapText="1"/>
    </xf>
    <xf numFmtId="0" fontId="15" fillId="0" borderId="66" xfId="1" applyFont="1" applyBorder="1" applyAlignment="1">
      <alignment horizontal="center" vertical="center" wrapText="1" readingOrder="1"/>
    </xf>
    <xf numFmtId="0" fontId="10" fillId="0" borderId="0" xfId="1" applyFont="1" applyBorder="1" applyAlignment="1">
      <alignment horizontal="center" vertical="center" wrapText="1" readingOrder="1"/>
    </xf>
    <xf numFmtId="0" fontId="10" fillId="0" borderId="66" xfId="1" applyFont="1" applyBorder="1" applyAlignment="1">
      <alignment horizontal="center" vertical="center" wrapText="1" readingOrder="1"/>
    </xf>
    <xf numFmtId="1" fontId="10" fillId="0" borderId="62" xfId="0" applyNumberFormat="1" applyFont="1" applyBorder="1" applyAlignment="1">
      <alignment horizontal="center"/>
    </xf>
    <xf numFmtId="0" fontId="10" fillId="0" borderId="27" xfId="0" applyFont="1" applyBorder="1" applyAlignment="1"/>
    <xf numFmtId="164" fontId="13" fillId="0" borderId="60" xfId="0" applyNumberFormat="1" applyFont="1" applyBorder="1" applyAlignment="1">
      <alignment horizontal="left" vertical="center" wrapText="1"/>
    </xf>
    <xf numFmtId="164" fontId="16" fillId="0" borderId="51" xfId="0" applyNumberFormat="1" applyFont="1" applyBorder="1" applyAlignment="1">
      <alignment horizontal="center" vertical="center" wrapText="1"/>
    </xf>
    <xf numFmtId="164" fontId="9" fillId="0" borderId="60" xfId="0" applyNumberFormat="1" applyFont="1" applyBorder="1" applyAlignment="1">
      <alignment horizontal="right" vertical="center" wrapText="1"/>
    </xf>
    <xf numFmtId="164" fontId="9" fillId="0" borderId="51" xfId="0" applyNumberFormat="1" applyFont="1" applyBorder="1" applyAlignment="1">
      <alignment horizontal="right" vertical="center" wrapText="1"/>
    </xf>
    <xf numFmtId="167" fontId="9" fillId="0" borderId="59" xfId="0" applyNumberFormat="1" applyFont="1" applyBorder="1" applyAlignment="1">
      <alignment vertical="center"/>
    </xf>
    <xf numFmtId="0" fontId="10" fillId="0" borderId="0" xfId="0" applyFont="1" applyBorder="1" applyAlignment="1"/>
    <xf numFmtId="0" fontId="15" fillId="2" borderId="0" xfId="0" applyFont="1" applyFill="1" applyBorder="1"/>
    <xf numFmtId="167" fontId="9" fillId="0" borderId="58" xfId="0" applyNumberFormat="1" applyFont="1" applyBorder="1" applyAlignment="1">
      <alignment vertical="center"/>
    </xf>
    <xf numFmtId="164" fontId="10" fillId="0" borderId="60" xfId="0" applyNumberFormat="1" applyFont="1" applyBorder="1" applyAlignment="1">
      <alignment horizontal="left" vertical="center" wrapText="1"/>
    </xf>
    <xf numFmtId="164" fontId="15" fillId="0" borderId="51" xfId="0" applyNumberFormat="1" applyFont="1" applyBorder="1" applyAlignment="1">
      <alignment horizontal="center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64" fontId="8" fillId="0" borderId="51" xfId="0" applyNumberFormat="1" applyFont="1" applyBorder="1" applyAlignment="1">
      <alignment horizontal="right" vertical="center" wrapText="1"/>
    </xf>
    <xf numFmtId="167" fontId="8" fillId="0" borderId="58" xfId="0" applyNumberFormat="1" applyFont="1" applyBorder="1" applyAlignment="1">
      <alignment vertical="center"/>
    </xf>
    <xf numFmtId="167" fontId="8" fillId="0" borderId="60" xfId="0" applyNumberFormat="1" applyFont="1" applyBorder="1" applyAlignment="1">
      <alignment vertical="center"/>
    </xf>
    <xf numFmtId="167" fontId="8" fillId="0" borderId="58" xfId="0" applyNumberFormat="1" applyFont="1" applyBorder="1" applyAlignment="1">
      <alignment horizontal="right" vertical="center"/>
    </xf>
    <xf numFmtId="167" fontId="9" fillId="0" borderId="60" xfId="0" applyNumberFormat="1" applyFont="1" applyBorder="1" applyAlignment="1">
      <alignment vertical="center"/>
    </xf>
    <xf numFmtId="167" fontId="8" fillId="0" borderId="59" xfId="0" applyNumberFormat="1" applyFont="1" applyBorder="1" applyAlignment="1">
      <alignment vertical="center"/>
    </xf>
    <xf numFmtId="0" fontId="13" fillId="0" borderId="0" xfId="0" applyFont="1" applyBorder="1" applyAlignment="1"/>
    <xf numFmtId="167" fontId="9" fillId="0" borderId="58" xfId="0" applyNumberFormat="1" applyFont="1" applyBorder="1" applyAlignment="1">
      <alignment horizontal="right" vertical="center"/>
    </xf>
    <xf numFmtId="0" fontId="16" fillId="0" borderId="0" xfId="0" applyFont="1" applyBorder="1"/>
    <xf numFmtId="164" fontId="9" fillId="2" borderId="60" xfId="0" applyNumberFormat="1" applyFont="1" applyFill="1" applyBorder="1" applyAlignment="1">
      <alignment horizontal="right" vertical="center" wrapText="1"/>
    </xf>
    <xf numFmtId="164" fontId="9" fillId="2" borderId="51" xfId="0" applyNumberFormat="1" applyFont="1" applyFill="1" applyBorder="1" applyAlignment="1">
      <alignment horizontal="right" vertical="center" wrapText="1"/>
    </xf>
    <xf numFmtId="164" fontId="9" fillId="4" borderId="60" xfId="0" applyNumberFormat="1" applyFont="1" applyFill="1" applyBorder="1" applyAlignment="1">
      <alignment horizontal="right" vertical="center" wrapText="1"/>
    </xf>
    <xf numFmtId="164" fontId="9" fillId="4" borderId="51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/>
    <xf numFmtId="0" fontId="15" fillId="3" borderId="0" xfId="0" applyFont="1" applyFill="1" applyBorder="1"/>
    <xf numFmtId="4" fontId="9" fillId="0" borderId="60" xfId="0" applyNumberFormat="1" applyFont="1" applyBorder="1" applyAlignment="1">
      <alignment horizontal="right" vertical="center" wrapText="1"/>
    </xf>
    <xf numFmtId="4" fontId="9" fillId="0" borderId="51" xfId="0" applyNumberFormat="1" applyFont="1" applyBorder="1" applyAlignment="1">
      <alignment horizontal="right" vertical="center" wrapText="1"/>
    </xf>
    <xf numFmtId="164" fontId="9" fillId="0" borderId="60" xfId="0" applyNumberFormat="1" applyFont="1" applyBorder="1" applyAlignment="1">
      <alignment vertical="center" wrapText="1"/>
    </xf>
    <xf numFmtId="164" fontId="8" fillId="0" borderId="60" xfId="0" applyNumberFormat="1" applyFont="1" applyBorder="1" applyAlignment="1">
      <alignment vertical="center" wrapText="1"/>
    </xf>
    <xf numFmtId="164" fontId="13" fillId="3" borderId="60" xfId="0" applyNumberFormat="1" applyFont="1" applyFill="1" applyBorder="1" applyAlignment="1">
      <alignment horizontal="left" vertical="center" wrapText="1"/>
    </xf>
    <xf numFmtId="164" fontId="16" fillId="3" borderId="51" xfId="0" applyNumberFormat="1" applyFont="1" applyFill="1" applyBorder="1" applyAlignment="1">
      <alignment horizontal="center" vertical="center" wrapText="1"/>
    </xf>
    <xf numFmtId="164" fontId="9" fillId="3" borderId="60" xfId="0" applyNumberFormat="1" applyFont="1" applyFill="1" applyBorder="1" applyAlignment="1">
      <alignment horizontal="right" vertical="center" wrapText="1"/>
    </xf>
    <xf numFmtId="164" fontId="9" fillId="3" borderId="51" xfId="0" applyNumberFormat="1" applyFont="1" applyFill="1" applyBorder="1" applyAlignment="1">
      <alignment horizontal="right" vertical="center" wrapText="1"/>
    </xf>
    <xf numFmtId="167" fontId="9" fillId="3" borderId="58" xfId="0" applyNumberFormat="1" applyFont="1" applyFill="1" applyBorder="1" applyAlignment="1">
      <alignment vertical="center"/>
    </xf>
    <xf numFmtId="164" fontId="8" fillId="3" borderId="60" xfId="0" applyNumberFormat="1" applyFont="1" applyFill="1" applyBorder="1" applyAlignment="1">
      <alignment horizontal="right" vertical="center" wrapText="1"/>
    </xf>
    <xf numFmtId="164" fontId="8" fillId="3" borderId="51" xfId="0" applyNumberFormat="1" applyFont="1" applyFill="1" applyBorder="1" applyAlignment="1">
      <alignment horizontal="right" vertical="center" wrapText="1"/>
    </xf>
    <xf numFmtId="167" fontId="9" fillId="3" borderId="60" xfId="0" applyNumberFormat="1" applyFont="1" applyFill="1" applyBorder="1" applyAlignment="1">
      <alignment vertical="center"/>
    </xf>
    <xf numFmtId="167" fontId="9" fillId="0" borderId="69" xfId="0" applyNumberFormat="1" applyFont="1" applyBorder="1" applyAlignment="1">
      <alignment horizontal="right" vertical="center"/>
    </xf>
    <xf numFmtId="167" fontId="9" fillId="0" borderId="61" xfId="0" applyNumberFormat="1" applyFont="1" applyBorder="1" applyAlignment="1">
      <alignment vertical="center"/>
    </xf>
    <xf numFmtId="164" fontId="15" fillId="0" borderId="58" xfId="0" applyNumberFormat="1" applyFont="1" applyBorder="1" applyAlignment="1">
      <alignment horizontal="center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64" fontId="8" fillId="0" borderId="36" xfId="0" applyNumberFormat="1" applyFont="1" applyBorder="1" applyAlignment="1">
      <alignment horizontal="right" vertical="center" wrapText="1"/>
    </xf>
    <xf numFmtId="164" fontId="15" fillId="0" borderId="71" xfId="0" applyNumberFormat="1" applyFont="1" applyBorder="1" applyAlignment="1">
      <alignment horizontal="center" vertical="center" wrapText="1"/>
    </xf>
    <xf numFmtId="164" fontId="8" fillId="0" borderId="57" xfId="0" applyNumberFormat="1" applyFont="1" applyBorder="1" applyAlignment="1">
      <alignment horizontal="right" vertical="center" wrapText="1"/>
    </xf>
    <xf numFmtId="167" fontId="15" fillId="0" borderId="0" xfId="0" applyNumberFormat="1" applyFont="1" applyBorder="1"/>
    <xf numFmtId="167" fontId="8" fillId="0" borderId="61" xfId="0" applyNumberFormat="1" applyFont="1" applyBorder="1" applyAlignment="1">
      <alignment vertical="center"/>
    </xf>
    <xf numFmtId="164" fontId="17" fillId="0" borderId="60" xfId="0" applyNumberFormat="1" applyFont="1" applyBorder="1" applyAlignment="1">
      <alignment horizontal="left" vertical="center" wrapText="1"/>
    </xf>
    <xf numFmtId="164" fontId="18" fillId="0" borderId="51" xfId="0" applyNumberFormat="1" applyFont="1" applyBorder="1" applyAlignment="1">
      <alignment horizontal="center" vertical="center" wrapText="1"/>
    </xf>
    <xf numFmtId="164" fontId="19" fillId="0" borderId="60" xfId="0" applyNumberFormat="1" applyFont="1" applyBorder="1" applyAlignment="1">
      <alignment horizontal="right" vertical="center" wrapText="1"/>
    </xf>
    <xf numFmtId="164" fontId="19" fillId="0" borderId="51" xfId="0" applyNumberFormat="1" applyFont="1" applyBorder="1" applyAlignment="1">
      <alignment horizontal="right" vertical="center" wrapText="1"/>
    </xf>
    <xf numFmtId="167" fontId="19" fillId="0" borderId="59" xfId="0" applyNumberFormat="1" applyFont="1" applyBorder="1" applyAlignment="1">
      <alignment vertical="center"/>
    </xf>
    <xf numFmtId="0" fontId="17" fillId="0" borderId="0" xfId="0" applyFont="1" applyBorder="1" applyAlignment="1"/>
    <xf numFmtId="0" fontId="18" fillId="2" borderId="0" xfId="0" applyFont="1" applyFill="1" applyBorder="1"/>
    <xf numFmtId="4" fontId="8" fillId="0" borderId="60" xfId="0" applyNumberFormat="1" applyFont="1" applyBorder="1" applyAlignment="1">
      <alignment horizontal="right" vertical="center" wrapText="1"/>
    </xf>
    <xf numFmtId="4" fontId="8" fillId="0" borderId="51" xfId="0" applyNumberFormat="1" applyFont="1" applyBorder="1" applyAlignment="1">
      <alignment horizontal="right" vertical="center" wrapText="1"/>
    </xf>
    <xf numFmtId="167" fontId="8" fillId="0" borderId="69" xfId="0" applyNumberFormat="1" applyFont="1" applyBorder="1" applyAlignment="1">
      <alignment horizontal="right" vertical="center"/>
    </xf>
    <xf numFmtId="167" fontId="8" fillId="0" borderId="59" xfId="0" applyNumberFormat="1" applyFont="1" applyBorder="1" applyAlignment="1">
      <alignment horizontal="right" vertical="center"/>
    </xf>
    <xf numFmtId="167" fontId="9" fillId="0" borderId="60" xfId="0" applyNumberFormat="1" applyFont="1" applyBorder="1" applyAlignment="1">
      <alignment horizontal="right" vertical="center"/>
    </xf>
    <xf numFmtId="0" fontId="16" fillId="2" borderId="0" xfId="0" applyFont="1" applyFill="1" applyBorder="1"/>
    <xf numFmtId="167" fontId="8" fillId="0" borderId="60" xfId="0" applyNumberFormat="1" applyFont="1" applyBorder="1" applyAlignment="1">
      <alignment horizontal="right" vertical="center"/>
    </xf>
    <xf numFmtId="164" fontId="13" fillId="3" borderId="68" xfId="0" applyNumberFormat="1" applyFont="1" applyFill="1" applyBorder="1" applyAlignment="1">
      <alignment horizontal="left" wrapText="1"/>
    </xf>
    <xf numFmtId="0" fontId="10" fillId="0" borderId="60" xfId="0" applyNumberFormat="1" applyFont="1" applyBorder="1" applyAlignment="1">
      <alignment horizontal="left" vertical="center" wrapText="1"/>
    </xf>
    <xf numFmtId="0" fontId="15" fillId="0" borderId="51" xfId="0" applyFont="1" applyBorder="1" applyAlignment="1">
      <alignment vertical="center"/>
    </xf>
    <xf numFmtId="0" fontId="10" fillId="0" borderId="60" xfId="0" applyFont="1" applyBorder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164" fontId="10" fillId="0" borderId="69" xfId="0" applyNumberFormat="1" applyFont="1" applyBorder="1" applyAlignment="1">
      <alignment horizontal="left" vertical="center" wrapText="1"/>
    </xf>
    <xf numFmtId="164" fontId="8" fillId="0" borderId="69" xfId="0" applyNumberFormat="1" applyFont="1" applyBorder="1" applyAlignment="1">
      <alignment horizontal="right" vertical="center" wrapText="1"/>
    </xf>
    <xf numFmtId="164" fontId="8" fillId="0" borderId="70" xfId="0" applyNumberFormat="1" applyFont="1" applyBorder="1" applyAlignment="1">
      <alignment horizontal="right" vertical="center" wrapText="1"/>
    </xf>
    <xf numFmtId="164" fontId="13" fillId="0" borderId="69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9" fillId="0" borderId="69" xfId="0" applyNumberFormat="1" applyFont="1" applyBorder="1" applyAlignment="1">
      <alignment horizontal="right" vertical="center" wrapText="1"/>
    </xf>
    <xf numFmtId="164" fontId="9" fillId="0" borderId="70" xfId="0" applyNumberFormat="1" applyFont="1" applyBorder="1" applyAlignment="1">
      <alignment horizontal="right" vertical="center" wrapText="1"/>
    </xf>
    <xf numFmtId="164" fontId="15" fillId="0" borderId="70" xfId="0" applyNumberFormat="1" applyFont="1" applyBorder="1" applyAlignment="1">
      <alignment horizontal="center" vertical="center" wrapText="1"/>
    </xf>
    <xf numFmtId="0" fontId="16" fillId="3" borderId="0" xfId="0" applyFont="1" applyFill="1" applyBorder="1"/>
    <xf numFmtId="0" fontId="13" fillId="3" borderId="60" xfId="0" applyFont="1" applyFill="1" applyBorder="1" applyAlignment="1">
      <alignment vertical="center" wrapText="1"/>
    </xf>
    <xf numFmtId="0" fontId="13" fillId="3" borderId="0" xfId="0" applyFont="1" applyFill="1" applyBorder="1" applyAlignment="1"/>
    <xf numFmtId="0" fontId="10" fillId="3" borderId="60" xfId="0" applyFont="1" applyFill="1" applyBorder="1" applyAlignment="1">
      <alignment vertical="center" wrapText="1"/>
    </xf>
    <xf numFmtId="164" fontId="8" fillId="4" borderId="61" xfId="0" applyNumberFormat="1" applyFont="1" applyFill="1" applyBorder="1" applyAlignment="1">
      <alignment horizontal="right" vertical="center" wrapText="1"/>
    </xf>
    <xf numFmtId="164" fontId="8" fillId="4" borderId="51" xfId="0" applyNumberFormat="1" applyFont="1" applyFill="1" applyBorder="1" applyAlignment="1">
      <alignment horizontal="right" vertical="center" wrapText="1"/>
    </xf>
    <xf numFmtId="0" fontId="10" fillId="3" borderId="69" xfId="0" applyFont="1" applyFill="1" applyBorder="1" applyAlignment="1">
      <alignment vertical="center" wrapText="1"/>
    </xf>
    <xf numFmtId="164" fontId="8" fillId="4" borderId="70" xfId="0" applyNumberFormat="1" applyFont="1" applyFill="1" applyBorder="1" applyAlignment="1">
      <alignment horizontal="right" vertical="center" wrapText="1"/>
    </xf>
    <xf numFmtId="0" fontId="10" fillId="0" borderId="61" xfId="0" applyFont="1" applyBorder="1" applyAlignment="1">
      <alignment vertical="center" wrapText="1"/>
    </xf>
    <xf numFmtId="164" fontId="8" fillId="2" borderId="61" xfId="0" applyNumberFormat="1" applyFont="1" applyFill="1" applyBorder="1" applyAlignment="1">
      <alignment horizontal="right" vertical="center" wrapText="1"/>
    </xf>
    <xf numFmtId="164" fontId="8" fillId="2" borderId="51" xfId="0" applyNumberFormat="1" applyFont="1" applyFill="1" applyBorder="1" applyAlignment="1">
      <alignment horizontal="right" vertical="center" wrapText="1"/>
    </xf>
    <xf numFmtId="0" fontId="16" fillId="3" borderId="51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0" fontId="15" fillId="0" borderId="36" xfId="0" applyFont="1" applyBorder="1" applyAlignment="1">
      <alignment vertical="center"/>
    </xf>
    <xf numFmtId="4" fontId="8" fillId="0" borderId="60" xfId="0" applyNumberFormat="1" applyFont="1" applyBorder="1" applyAlignment="1">
      <alignment vertical="center"/>
    </xf>
    <xf numFmtId="4" fontId="8" fillId="0" borderId="51" xfId="0" applyNumberFormat="1" applyFont="1" applyBorder="1" applyAlignment="1">
      <alignment vertical="center"/>
    </xf>
    <xf numFmtId="167" fontId="9" fillId="3" borderId="69" xfId="0" applyNumberFormat="1" applyFont="1" applyFill="1" applyBorder="1" applyAlignment="1">
      <alignment vertical="center"/>
    </xf>
    <xf numFmtId="164" fontId="10" fillId="3" borderId="60" xfId="0" applyNumberFormat="1" applyFont="1" applyFill="1" applyBorder="1" applyAlignment="1">
      <alignment horizontal="left" vertical="center" wrapText="1"/>
    </xf>
    <xf numFmtId="164" fontId="15" fillId="3" borderId="51" xfId="0" applyNumberFormat="1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vertical="center" wrapText="1"/>
    </xf>
    <xf numFmtId="0" fontId="16" fillId="3" borderId="51" xfId="0" applyFont="1" applyFill="1" applyBorder="1" applyAlignment="1">
      <alignment vertical="center" wrapText="1"/>
    </xf>
    <xf numFmtId="0" fontId="15" fillId="3" borderId="51" xfId="0" applyFont="1" applyFill="1" applyBorder="1" applyAlignment="1">
      <alignment vertical="center"/>
    </xf>
    <xf numFmtId="0" fontId="13" fillId="3" borderId="61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167" fontId="8" fillId="3" borderId="60" xfId="0" applyNumberFormat="1" applyFont="1" applyFill="1" applyBorder="1" applyAlignment="1">
      <alignment vertical="center"/>
    </xf>
    <xf numFmtId="167" fontId="8" fillId="3" borderId="60" xfId="0" applyNumberFormat="1" applyFont="1" applyFill="1" applyBorder="1" applyAlignment="1">
      <alignment horizontal="right" vertical="center"/>
    </xf>
    <xf numFmtId="167" fontId="8" fillId="0" borderId="72" xfId="0" applyNumberFormat="1" applyFont="1" applyBorder="1" applyAlignment="1">
      <alignment vertical="center"/>
    </xf>
    <xf numFmtId="167" fontId="9" fillId="0" borderId="73" xfId="6" applyNumberFormat="1" applyFont="1" applyBorder="1" applyAlignment="1">
      <alignment vertical="center"/>
    </xf>
    <xf numFmtId="164" fontId="10" fillId="0" borderId="72" xfId="0" applyNumberFormat="1" applyFont="1" applyBorder="1" applyAlignment="1">
      <alignment horizontal="left" vertical="center" wrapText="1"/>
    </xf>
    <xf numFmtId="164" fontId="8" fillId="0" borderId="72" xfId="0" applyNumberFormat="1" applyFont="1" applyBorder="1" applyAlignment="1">
      <alignment horizontal="right" vertical="center" wrapText="1"/>
    </xf>
    <xf numFmtId="164" fontId="8" fillId="0" borderId="74" xfId="0" applyNumberFormat="1" applyFont="1" applyBorder="1" applyAlignment="1">
      <alignment horizontal="right" vertical="center" wrapText="1"/>
    </xf>
    <xf numFmtId="167" fontId="9" fillId="3" borderId="69" xfId="0" applyNumberFormat="1" applyFont="1" applyFill="1" applyBorder="1" applyAlignment="1">
      <alignment horizontal="right" vertical="center"/>
    </xf>
    <xf numFmtId="164" fontId="13" fillId="3" borderId="75" xfId="0" applyNumberFormat="1" applyFont="1" applyFill="1" applyBorder="1" applyAlignment="1">
      <alignment horizontal="left" vertical="center" wrapText="1"/>
    </xf>
    <xf numFmtId="164" fontId="13" fillId="0" borderId="76" xfId="0" applyNumberFormat="1" applyFont="1" applyBorder="1" applyAlignment="1">
      <alignment horizontal="left" vertical="center" wrapText="1"/>
    </xf>
    <xf numFmtId="164" fontId="10" fillId="0" borderId="76" xfId="0" applyNumberFormat="1" applyFont="1" applyBorder="1" applyAlignment="1">
      <alignment horizontal="left" vertical="center" wrapText="1"/>
    </xf>
    <xf numFmtId="164" fontId="13" fillId="3" borderId="76" xfId="0" applyNumberFormat="1" applyFont="1" applyFill="1" applyBorder="1" applyAlignment="1">
      <alignment horizontal="left" vertical="center" wrapText="1"/>
    </xf>
    <xf numFmtId="164" fontId="10" fillId="0" borderId="53" xfId="0" applyNumberFormat="1" applyFont="1" applyBorder="1" applyAlignment="1">
      <alignment horizontal="left" vertical="center" wrapText="1"/>
    </xf>
    <xf numFmtId="164" fontId="10" fillId="0" borderId="77" xfId="0" applyNumberFormat="1" applyFont="1" applyBorder="1" applyAlignment="1">
      <alignment horizontal="left" vertical="center" wrapText="1"/>
    </xf>
    <xf numFmtId="164" fontId="10" fillId="3" borderId="76" xfId="0" applyNumberFormat="1" applyFont="1" applyFill="1" applyBorder="1" applyAlignment="1">
      <alignment horizontal="left" vertical="center" wrapText="1"/>
    </xf>
    <xf numFmtId="164" fontId="13" fillId="2" borderId="76" xfId="0" applyNumberFormat="1" applyFont="1" applyFill="1" applyBorder="1" applyAlignment="1">
      <alignment horizontal="left" vertical="center" wrapText="1"/>
    </xf>
    <xf numFmtId="164" fontId="10" fillId="2" borderId="76" xfId="0" applyNumberFormat="1" applyFont="1" applyFill="1" applyBorder="1" applyAlignment="1">
      <alignment horizontal="left" vertical="center" wrapText="1"/>
    </xf>
    <xf numFmtId="0" fontId="15" fillId="3" borderId="33" xfId="0" applyFont="1" applyFill="1" applyBorder="1"/>
    <xf numFmtId="0" fontId="15" fillId="0" borderId="33" xfId="0" applyFont="1" applyBorder="1"/>
    <xf numFmtId="0" fontId="16" fillId="0" borderId="33" xfId="0" applyFont="1" applyBorder="1"/>
    <xf numFmtId="164" fontId="8" fillId="0" borderId="79" xfId="0" applyNumberFormat="1" applyFont="1" applyBorder="1" applyAlignment="1">
      <alignment horizontal="right" vertical="center" wrapText="1"/>
    </xf>
    <xf numFmtId="164" fontId="8" fillId="0" borderId="78" xfId="0" applyNumberFormat="1" applyFont="1" applyBorder="1" applyAlignment="1">
      <alignment horizontal="right" vertical="center" wrapText="1"/>
    </xf>
    <xf numFmtId="164" fontId="9" fillId="0" borderId="79" xfId="0" applyNumberFormat="1" applyFont="1" applyBorder="1" applyAlignment="1">
      <alignment horizontal="right" vertical="center" wrapText="1"/>
    </xf>
    <xf numFmtId="164" fontId="9" fillId="0" borderId="78" xfId="0" applyNumberFormat="1" applyFont="1" applyBorder="1" applyAlignment="1">
      <alignment horizontal="right" vertical="center" wrapText="1"/>
    </xf>
    <xf numFmtId="0" fontId="16" fillId="3" borderId="33" xfId="0" applyFont="1" applyFill="1" applyBorder="1"/>
    <xf numFmtId="164" fontId="13" fillId="4" borderId="76" xfId="0" applyNumberFormat="1" applyFont="1" applyFill="1" applyBorder="1" applyAlignment="1">
      <alignment horizontal="left" vertical="center" wrapText="1"/>
    </xf>
    <xf numFmtId="164" fontId="10" fillId="4" borderId="76" xfId="0" applyNumberFormat="1" applyFont="1" applyFill="1" applyBorder="1" applyAlignment="1">
      <alignment horizontal="left" vertical="center" wrapText="1"/>
    </xf>
    <xf numFmtId="164" fontId="9" fillId="3" borderId="69" xfId="0" applyNumberFormat="1" applyFont="1" applyFill="1" applyBorder="1" applyAlignment="1">
      <alignment horizontal="right" vertical="center" wrapText="1"/>
    </xf>
    <xf numFmtId="164" fontId="9" fillId="3" borderId="70" xfId="0" applyNumberFormat="1" applyFont="1" applyFill="1" applyBorder="1" applyAlignment="1">
      <alignment horizontal="right" vertical="center" wrapText="1"/>
    </xf>
    <xf numFmtId="164" fontId="8" fillId="3" borderId="69" xfId="0" applyNumberFormat="1" applyFont="1" applyFill="1" applyBorder="1" applyAlignment="1">
      <alignment horizontal="right" vertical="center" wrapText="1"/>
    </xf>
    <xf numFmtId="164" fontId="8" fillId="3" borderId="70" xfId="0" applyNumberFormat="1" applyFont="1" applyFill="1" applyBorder="1" applyAlignment="1">
      <alignment horizontal="right" vertical="center" wrapText="1"/>
    </xf>
    <xf numFmtId="167" fontId="8" fillId="0" borderId="52" xfId="6" applyNumberFormat="1" applyFont="1" applyBorder="1" applyAlignment="1">
      <alignment horizontal="right" vertical="center"/>
    </xf>
    <xf numFmtId="4" fontId="8" fillId="0" borderId="51" xfId="6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top" wrapText="1"/>
    </xf>
    <xf numFmtId="0" fontId="16" fillId="0" borderId="37" xfId="1" applyFont="1" applyBorder="1" applyAlignment="1">
      <alignment horizontal="center" vertical="top" wrapText="1"/>
    </xf>
    <xf numFmtId="0" fontId="16" fillId="0" borderId="66" xfId="1" applyFont="1" applyBorder="1" applyAlignment="1">
      <alignment horizontal="center" vertical="center" wrapText="1" readingOrder="1"/>
    </xf>
    <xf numFmtId="0" fontId="16" fillId="0" borderId="67" xfId="1" applyFont="1" applyBorder="1" applyAlignment="1">
      <alignment horizontal="center" vertical="center" wrapText="1" readingOrder="1"/>
    </xf>
    <xf numFmtId="0" fontId="16" fillId="0" borderId="65" xfId="1" applyFont="1" applyBorder="1" applyAlignment="1">
      <alignment horizontal="center" vertical="center" wrapText="1" readingOrder="1"/>
    </xf>
    <xf numFmtId="0" fontId="16" fillId="0" borderId="15" xfId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wrapText="1"/>
    </xf>
    <xf numFmtId="0" fontId="7" fillId="0" borderId="32" xfId="6" applyFont="1" applyBorder="1" applyAlignment="1">
      <alignment horizontal="center" vertical="center" wrapText="1"/>
    </xf>
    <xf numFmtId="0" fontId="7" fillId="0" borderId="37" xfId="6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49" fontId="9" fillId="0" borderId="8" xfId="6" applyNumberFormat="1" applyFont="1" applyBorder="1" applyAlignment="1">
      <alignment horizontal="center" vertical="center" textRotation="90" wrapText="1"/>
    </xf>
    <xf numFmtId="0" fontId="13" fillId="0" borderId="34" xfId="7" applyFont="1" applyBorder="1" applyAlignment="1">
      <alignment horizontal="center" vertical="center" wrapText="1"/>
    </xf>
    <xf numFmtId="0" fontId="13" fillId="0" borderId="32" xfId="7" applyFont="1" applyBorder="1" applyAlignment="1">
      <alignment horizontal="center" vertical="center" wrapText="1"/>
    </xf>
    <xf numFmtId="0" fontId="13" fillId="0" borderId="37" xfId="7" applyFont="1" applyBorder="1" applyAlignment="1">
      <alignment horizontal="center" vertical="center" wrapText="1"/>
    </xf>
    <xf numFmtId="0" fontId="10" fillId="0" borderId="0" xfId="3" applyFont="1" applyBorder="1" applyAlignment="1"/>
    <xf numFmtId="0" fontId="9" fillId="0" borderId="0" xfId="4" applyFont="1" applyBorder="1" applyAlignment="1">
      <alignment horizontal="center"/>
    </xf>
    <xf numFmtId="0" fontId="7" fillId="0" borderId="0" xfId="3" applyFont="1" applyBorder="1" applyAlignment="1">
      <alignment horizontal="center" vertical="center" wrapText="1"/>
    </xf>
    <xf numFmtId="0" fontId="9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 wrapText="1"/>
    </xf>
    <xf numFmtId="49" fontId="9" fillId="0" borderId="9" xfId="3" applyNumberFormat="1" applyFont="1" applyBorder="1" applyAlignment="1">
      <alignment horizontal="center" vertical="center" wrapText="1"/>
    </xf>
  </cellXfs>
  <cellStyles count="8">
    <cellStyle name="Normal" xfId="1"/>
    <cellStyle name="Обычный" xfId="0" builtinId="0"/>
    <cellStyle name="Обычный 2" xfId="2"/>
    <cellStyle name="Обычный 3" xfId="3"/>
    <cellStyle name="Обычный_42801 - Доходы бюджета" xfId="4"/>
    <cellStyle name="Обычный_Tmp3" xfId="5"/>
    <cellStyle name="Обычный_Прил№5 (вед.2006)2007 3" xfId="6"/>
    <cellStyle name="Обычный_приложение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view="pageBreakPreview" zoomScale="91" zoomScaleNormal="100" zoomScaleSheetLayoutView="91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1" style="233" customWidth="1"/>
    <col min="2" max="2" width="48.85546875" style="233" customWidth="1"/>
    <col min="3" max="3" width="27.85546875" style="233" customWidth="1"/>
    <col min="4" max="4" width="21.28515625" style="233" customWidth="1"/>
    <col min="5" max="5" width="19.7109375" style="233" customWidth="1"/>
    <col min="6" max="6" width="12.85546875" style="234" customWidth="1"/>
    <col min="7" max="7" width="4.140625" style="233" hidden="1" customWidth="1"/>
    <col min="8" max="8" width="3" style="233" customWidth="1"/>
    <col min="9" max="1025" width="8.7109375" style="233" customWidth="1"/>
    <col min="1026" max="16384" width="9.140625" style="233"/>
  </cols>
  <sheetData>
    <row r="1" spans="2:7" ht="2.25" customHeight="1" x14ac:dyDescent="0.25"/>
    <row r="2" spans="2:7" ht="18.75" customHeight="1" x14ac:dyDescent="0.25">
      <c r="D2" s="235"/>
      <c r="E2" s="381" t="s">
        <v>0</v>
      </c>
      <c r="F2" s="381"/>
    </row>
    <row r="3" spans="2:7" ht="76.5" customHeight="1" x14ac:dyDescent="0.25">
      <c r="B3" s="380"/>
      <c r="C3" s="380"/>
      <c r="D3" s="236"/>
      <c r="E3" s="382" t="s">
        <v>540</v>
      </c>
      <c r="F3" s="382"/>
    </row>
    <row r="4" spans="2:7" ht="18.75" x14ac:dyDescent="0.3">
      <c r="B4" s="389" t="s">
        <v>1</v>
      </c>
      <c r="C4" s="389"/>
      <c r="D4" s="389"/>
      <c r="E4" s="389"/>
      <c r="F4" s="389"/>
    </row>
    <row r="5" spans="2:7" ht="18.75" x14ac:dyDescent="0.3">
      <c r="C5" s="237"/>
      <c r="D5" s="237"/>
      <c r="E5" s="237"/>
    </row>
    <row r="6" spans="2:7" ht="21" customHeight="1" thickBot="1" x14ac:dyDescent="0.3">
      <c r="E6" s="238"/>
      <c r="F6" s="239" t="s">
        <v>2</v>
      </c>
    </row>
    <row r="7" spans="2:7" s="240" customFormat="1" ht="30.75" customHeight="1" thickBot="1" x14ac:dyDescent="0.25">
      <c r="B7" s="387" t="s">
        <v>4</v>
      </c>
      <c r="C7" s="385" t="s">
        <v>5</v>
      </c>
      <c r="D7" s="383" t="s">
        <v>3</v>
      </c>
      <c r="E7" s="383"/>
      <c r="F7" s="384"/>
    </row>
    <row r="8" spans="2:7" s="240" customFormat="1" ht="54" customHeight="1" thickBot="1" x14ac:dyDescent="0.25">
      <c r="B8" s="388"/>
      <c r="C8" s="386"/>
      <c r="D8" s="241" t="s">
        <v>497</v>
      </c>
      <c r="E8" s="242" t="s">
        <v>498</v>
      </c>
      <c r="F8" s="243" t="s">
        <v>277</v>
      </c>
    </row>
    <row r="9" spans="2:7" s="240" customFormat="1" ht="11.85" customHeight="1" x14ac:dyDescent="0.2">
      <c r="B9" s="244" t="s">
        <v>6</v>
      </c>
      <c r="C9" s="245">
        <v>2</v>
      </c>
      <c r="D9" s="246">
        <v>3</v>
      </c>
      <c r="E9" s="245">
        <v>4</v>
      </c>
      <c r="F9" s="247">
        <v>5</v>
      </c>
      <c r="G9" s="248"/>
    </row>
    <row r="10" spans="2:7" s="255" customFormat="1" ht="25.5" x14ac:dyDescent="0.25">
      <c r="B10" s="249" t="s">
        <v>7</v>
      </c>
      <c r="C10" s="250" t="s">
        <v>8</v>
      </c>
      <c r="D10" s="251">
        <f>D11+D154</f>
        <v>1077825449.25</v>
      </c>
      <c r="E10" s="252">
        <f>E11+E154</f>
        <v>1030952413.1599998</v>
      </c>
      <c r="F10" s="253">
        <f>E10/D10</f>
        <v>0.95651147769556144</v>
      </c>
      <c r="G10" s="254"/>
    </row>
    <row r="11" spans="2:7" s="255" customFormat="1" ht="15.75" x14ac:dyDescent="0.25">
      <c r="B11" s="249" t="s">
        <v>9</v>
      </c>
      <c r="C11" s="250" t="s">
        <v>283</v>
      </c>
      <c r="D11" s="251">
        <f>D12+D21+D27+D44+D47+D52+D58+D81+D88+D95+D107+D149</f>
        <v>495598261.14999998</v>
      </c>
      <c r="E11" s="252">
        <f>E12+E21+E27+E44+E47+E52+E58+E81+E88+E95+E107+E149</f>
        <v>460184887.83999991</v>
      </c>
      <c r="F11" s="256">
        <f>E11/D11</f>
        <v>0.92854419378343689</v>
      </c>
      <c r="G11" s="254"/>
    </row>
    <row r="12" spans="2:7" s="255" customFormat="1" ht="15.75" x14ac:dyDescent="0.25">
      <c r="B12" s="249" t="s">
        <v>10</v>
      </c>
      <c r="C12" s="250" t="s">
        <v>284</v>
      </c>
      <c r="D12" s="251">
        <f>D13</f>
        <v>110896931.15000001</v>
      </c>
      <c r="E12" s="252">
        <f>E13</f>
        <v>109724754.13999999</v>
      </c>
      <c r="F12" s="256">
        <f>F13</f>
        <v>0.98943003203204494</v>
      </c>
      <c r="G12" s="254"/>
    </row>
    <row r="13" spans="2:7" s="255" customFormat="1" ht="15.75" x14ac:dyDescent="0.25">
      <c r="B13" s="257" t="s">
        <v>11</v>
      </c>
      <c r="C13" s="258" t="s">
        <v>285</v>
      </c>
      <c r="D13" s="259">
        <f>D14+D15+D16+D17+D18+D19+D20</f>
        <v>110896931.15000001</v>
      </c>
      <c r="E13" s="260">
        <f>E14+E15+E16+E17+E18+E19+E20</f>
        <v>109724754.13999999</v>
      </c>
      <c r="F13" s="261">
        <f t="shared" ref="F13:F20" si="0">E13/D13</f>
        <v>0.98943003203204494</v>
      </c>
      <c r="G13" s="254"/>
    </row>
    <row r="14" spans="2:7" s="255" customFormat="1" ht="63.75" x14ac:dyDescent="0.25">
      <c r="B14" s="257" t="s">
        <v>12</v>
      </c>
      <c r="C14" s="258" t="s">
        <v>282</v>
      </c>
      <c r="D14" s="259">
        <v>73996931.150000006</v>
      </c>
      <c r="E14" s="260">
        <v>73283629.719999999</v>
      </c>
      <c r="F14" s="261">
        <f t="shared" si="0"/>
        <v>0.99036039172281254</v>
      </c>
      <c r="G14" s="254"/>
    </row>
    <row r="15" spans="2:7" s="255" customFormat="1" ht="102" x14ac:dyDescent="0.25">
      <c r="B15" s="257" t="s">
        <v>13</v>
      </c>
      <c r="C15" s="258" t="s">
        <v>286</v>
      </c>
      <c r="D15" s="259">
        <v>0</v>
      </c>
      <c r="E15" s="260">
        <v>-173607.38</v>
      </c>
      <c r="F15" s="309" t="e">
        <f t="shared" si="0"/>
        <v>#DIV/0!</v>
      </c>
      <c r="G15" s="254"/>
    </row>
    <row r="16" spans="2:7" s="255" customFormat="1" ht="38.25" x14ac:dyDescent="0.25">
      <c r="B16" s="257" t="s">
        <v>14</v>
      </c>
      <c r="C16" s="258" t="s">
        <v>287</v>
      </c>
      <c r="D16" s="259">
        <v>2000000</v>
      </c>
      <c r="E16" s="260">
        <v>2085982.04</v>
      </c>
      <c r="F16" s="295">
        <f t="shared" si="0"/>
        <v>1.0429910200000001</v>
      </c>
      <c r="G16" s="254"/>
    </row>
    <row r="17" spans="2:7" s="255" customFormat="1" ht="89.25" x14ac:dyDescent="0.25">
      <c r="B17" s="257" t="s">
        <v>15</v>
      </c>
      <c r="C17" s="258" t="s">
        <v>288</v>
      </c>
      <c r="D17" s="259">
        <v>27500000</v>
      </c>
      <c r="E17" s="260">
        <v>27973868.93</v>
      </c>
      <c r="F17" s="261">
        <f t="shared" si="0"/>
        <v>1.0172315974545454</v>
      </c>
      <c r="G17" s="254"/>
    </row>
    <row r="18" spans="2:7" s="255" customFormat="1" ht="51" x14ac:dyDescent="0.25">
      <c r="B18" s="257" t="s">
        <v>16</v>
      </c>
      <c r="C18" s="258" t="s">
        <v>501</v>
      </c>
      <c r="D18" s="259">
        <v>1000000</v>
      </c>
      <c r="E18" s="260">
        <v>241747.07</v>
      </c>
      <c r="F18" s="263">
        <f t="shared" si="0"/>
        <v>0.24174707000000001</v>
      </c>
      <c r="G18" s="254"/>
    </row>
    <row r="19" spans="2:7" s="255" customFormat="1" ht="51" x14ac:dyDescent="0.25">
      <c r="B19" s="315" t="s">
        <v>499</v>
      </c>
      <c r="C19" s="258" t="s">
        <v>502</v>
      </c>
      <c r="D19" s="316">
        <v>1300000</v>
      </c>
      <c r="E19" s="317">
        <v>1284727.6000000001</v>
      </c>
      <c r="F19" s="263">
        <f t="shared" si="0"/>
        <v>0.98825200000000002</v>
      </c>
      <c r="G19" s="254"/>
    </row>
    <row r="20" spans="2:7" s="255" customFormat="1" ht="51" x14ac:dyDescent="0.25">
      <c r="B20" s="351" t="s">
        <v>500</v>
      </c>
      <c r="C20" s="258" t="s">
        <v>472</v>
      </c>
      <c r="D20" s="352">
        <v>5100000</v>
      </c>
      <c r="E20" s="353">
        <v>5028406.16</v>
      </c>
      <c r="F20" s="263">
        <f t="shared" si="0"/>
        <v>0.98596199215686275</v>
      </c>
      <c r="G20" s="254"/>
    </row>
    <row r="21" spans="2:7" s="255" customFormat="1" ht="38.25" x14ac:dyDescent="0.25">
      <c r="B21" s="249" t="s">
        <v>17</v>
      </c>
      <c r="C21" s="250" t="s">
        <v>289</v>
      </c>
      <c r="D21" s="251">
        <f>D22</f>
        <v>122898330</v>
      </c>
      <c r="E21" s="252">
        <f>E22</f>
        <v>121965928.89999999</v>
      </c>
      <c r="F21" s="264">
        <f>F22</f>
        <v>0.99241323214074584</v>
      </c>
      <c r="G21" s="254"/>
    </row>
    <row r="22" spans="2:7" s="255" customFormat="1" ht="28.5" customHeight="1" x14ac:dyDescent="0.25">
      <c r="B22" s="249" t="s">
        <v>18</v>
      </c>
      <c r="C22" s="250" t="s">
        <v>290</v>
      </c>
      <c r="D22" s="251">
        <f>D23+D24+D25+D26</f>
        <v>122898330</v>
      </c>
      <c r="E22" s="252">
        <f>E23+E24+E25+E26</f>
        <v>121965928.89999999</v>
      </c>
      <c r="F22" s="264">
        <f t="shared" ref="F22:F30" si="1">E22/D22</f>
        <v>0.99241323214074584</v>
      </c>
      <c r="G22" s="254"/>
    </row>
    <row r="23" spans="2:7" s="255" customFormat="1" ht="62.25" customHeight="1" x14ac:dyDescent="0.25">
      <c r="B23" s="257" t="s">
        <v>19</v>
      </c>
      <c r="C23" s="258" t="s">
        <v>291</v>
      </c>
      <c r="D23" s="259">
        <v>62934850</v>
      </c>
      <c r="E23" s="260">
        <v>63197196.149999999</v>
      </c>
      <c r="F23" s="265">
        <f t="shared" si="1"/>
        <v>1.004168535398114</v>
      </c>
      <c r="G23" s="254"/>
    </row>
    <row r="24" spans="2:7" s="255" customFormat="1" ht="75" customHeight="1" x14ac:dyDescent="0.25">
      <c r="B24" s="257" t="s">
        <v>20</v>
      </c>
      <c r="C24" s="258" t="s">
        <v>292</v>
      </c>
      <c r="D24" s="259">
        <v>350000</v>
      </c>
      <c r="E24" s="260">
        <v>330072.55</v>
      </c>
      <c r="F24" s="262">
        <f t="shared" si="1"/>
        <v>0.94306442857142858</v>
      </c>
      <c r="G24" s="254"/>
    </row>
    <row r="25" spans="2:7" s="255" customFormat="1" ht="61.5" customHeight="1" x14ac:dyDescent="0.25">
      <c r="B25" s="257" t="s">
        <v>21</v>
      </c>
      <c r="C25" s="258" t="s">
        <v>293</v>
      </c>
      <c r="D25" s="259">
        <v>65498860</v>
      </c>
      <c r="E25" s="260">
        <v>65319233.840000004</v>
      </c>
      <c r="F25" s="261">
        <f t="shared" si="1"/>
        <v>0.99725756814698763</v>
      </c>
      <c r="G25" s="254"/>
    </row>
    <row r="26" spans="2:7" s="255" customFormat="1" ht="75.75" customHeight="1" x14ac:dyDescent="0.25">
      <c r="B26" s="257" t="s">
        <v>22</v>
      </c>
      <c r="C26" s="258" t="s">
        <v>294</v>
      </c>
      <c r="D26" s="259">
        <v>-5885380</v>
      </c>
      <c r="E26" s="260">
        <v>-6880573.6399999997</v>
      </c>
      <c r="F26" s="262">
        <f t="shared" si="1"/>
        <v>1.1690959020488056</v>
      </c>
      <c r="G26" s="254"/>
    </row>
    <row r="27" spans="2:7" s="255" customFormat="1" ht="15.75" x14ac:dyDescent="0.25">
      <c r="B27" s="249" t="s">
        <v>23</v>
      </c>
      <c r="C27" s="250" t="s">
        <v>295</v>
      </c>
      <c r="D27" s="251">
        <f>D28+D36+D39+D41+D43</f>
        <v>95605000</v>
      </c>
      <c r="E27" s="252">
        <f>E28+E36+E39+E41</f>
        <v>86031453.079999998</v>
      </c>
      <c r="F27" s="253">
        <f t="shared" si="1"/>
        <v>0.89986353307881384</v>
      </c>
      <c r="G27" s="254"/>
    </row>
    <row r="28" spans="2:7" s="255" customFormat="1" ht="25.5" x14ac:dyDescent="0.25">
      <c r="B28" s="249" t="s">
        <v>24</v>
      </c>
      <c r="C28" s="250" t="s">
        <v>296</v>
      </c>
      <c r="D28" s="251">
        <f>D29+D32+D35</f>
        <v>90105000</v>
      </c>
      <c r="E28" s="252">
        <f>E29+E32+E35</f>
        <v>83716357.650000006</v>
      </c>
      <c r="F28" s="264">
        <f t="shared" si="1"/>
        <v>0.92909780422840027</v>
      </c>
      <c r="G28" s="254"/>
    </row>
    <row r="29" spans="2:7" s="302" customFormat="1" ht="25.5" x14ac:dyDescent="0.25">
      <c r="B29" s="296" t="s">
        <v>25</v>
      </c>
      <c r="C29" s="297" t="s">
        <v>297</v>
      </c>
      <c r="D29" s="298">
        <f>D30+D31</f>
        <v>60001000</v>
      </c>
      <c r="E29" s="299">
        <f>E30+E31</f>
        <v>55289956.490000002</v>
      </c>
      <c r="F29" s="300">
        <f t="shared" si="1"/>
        <v>0.92148391676805386</v>
      </c>
      <c r="G29" s="301"/>
    </row>
    <row r="30" spans="2:7" s="255" customFormat="1" ht="25.5" x14ac:dyDescent="0.25">
      <c r="B30" s="257" t="s">
        <v>25</v>
      </c>
      <c r="C30" s="258" t="s">
        <v>298</v>
      </c>
      <c r="D30" s="259">
        <v>60000000</v>
      </c>
      <c r="E30" s="260">
        <v>55289956.490000002</v>
      </c>
      <c r="F30" s="262">
        <f t="shared" si="1"/>
        <v>0.92149927483333338</v>
      </c>
      <c r="G30" s="254"/>
    </row>
    <row r="31" spans="2:7" s="255" customFormat="1" ht="38.25" x14ac:dyDescent="0.25">
      <c r="B31" s="257" t="s">
        <v>26</v>
      </c>
      <c r="C31" s="258" t="s">
        <v>299</v>
      </c>
      <c r="D31" s="259">
        <v>1000</v>
      </c>
      <c r="E31" s="260">
        <v>0</v>
      </c>
      <c r="F31" s="265">
        <v>0</v>
      </c>
      <c r="G31" s="254"/>
    </row>
    <row r="32" spans="2:7" s="255" customFormat="1" ht="38.25" x14ac:dyDescent="0.25">
      <c r="B32" s="257" t="s">
        <v>27</v>
      </c>
      <c r="C32" s="258" t="s">
        <v>440</v>
      </c>
      <c r="D32" s="303">
        <f>D33+D34</f>
        <v>30094000</v>
      </c>
      <c r="E32" s="304">
        <f>E33+E34</f>
        <v>28426401.16</v>
      </c>
      <c r="F32" s="262">
        <f t="shared" ref="F32:F38" si="2">E32/D32</f>
        <v>0.94458699940187418</v>
      </c>
      <c r="G32" s="254"/>
    </row>
    <row r="33" spans="2:7" s="255" customFormat="1" ht="63.75" x14ac:dyDescent="0.25">
      <c r="B33" s="257" t="s">
        <v>28</v>
      </c>
      <c r="C33" s="258" t="s">
        <v>300</v>
      </c>
      <c r="D33" s="259">
        <v>30094000</v>
      </c>
      <c r="E33" s="260">
        <v>28427961.91</v>
      </c>
      <c r="F33" s="265">
        <f t="shared" si="2"/>
        <v>0.94463886189938195</v>
      </c>
      <c r="G33" s="254"/>
    </row>
    <row r="34" spans="2:7" s="255" customFormat="1" ht="52.5" customHeight="1" x14ac:dyDescent="0.25">
      <c r="B34" s="257" t="s">
        <v>29</v>
      </c>
      <c r="C34" s="258" t="s">
        <v>301</v>
      </c>
      <c r="D34" s="259">
        <v>0</v>
      </c>
      <c r="E34" s="260">
        <v>-1560.75</v>
      </c>
      <c r="F34" s="305" t="e">
        <f t="shared" si="2"/>
        <v>#DIV/0!</v>
      </c>
      <c r="G34" s="254"/>
    </row>
    <row r="35" spans="2:7" s="255" customFormat="1" ht="45.75" customHeight="1" x14ac:dyDescent="0.25">
      <c r="B35" s="257" t="s">
        <v>30</v>
      </c>
      <c r="C35" s="258" t="s">
        <v>464</v>
      </c>
      <c r="D35" s="259">
        <v>10000</v>
      </c>
      <c r="E35" s="260">
        <v>0</v>
      </c>
      <c r="F35" s="306">
        <f t="shared" si="2"/>
        <v>0</v>
      </c>
      <c r="G35" s="254"/>
    </row>
    <row r="36" spans="2:7" s="308" customFormat="1" ht="25.5" x14ac:dyDescent="0.2">
      <c r="B36" s="249" t="s">
        <v>31</v>
      </c>
      <c r="C36" s="250" t="s">
        <v>439</v>
      </c>
      <c r="D36" s="251">
        <f>D37+D38</f>
        <v>0</v>
      </c>
      <c r="E36" s="252">
        <f>E37+E38</f>
        <v>-885520.62</v>
      </c>
      <c r="F36" s="307" t="e">
        <f t="shared" si="2"/>
        <v>#DIV/0!</v>
      </c>
      <c r="G36" s="266"/>
    </row>
    <row r="37" spans="2:7" s="255" customFormat="1" ht="25.5" x14ac:dyDescent="0.25">
      <c r="B37" s="257" t="s">
        <v>31</v>
      </c>
      <c r="C37" s="258" t="s">
        <v>302</v>
      </c>
      <c r="D37" s="259">
        <v>0</v>
      </c>
      <c r="E37" s="260">
        <v>-883908.16</v>
      </c>
      <c r="F37" s="306" t="e">
        <f t="shared" si="2"/>
        <v>#DIV/0!</v>
      </c>
      <c r="G37" s="254"/>
    </row>
    <row r="38" spans="2:7" s="255" customFormat="1" ht="38.25" x14ac:dyDescent="0.25">
      <c r="B38" s="257" t="s">
        <v>32</v>
      </c>
      <c r="C38" s="258" t="s">
        <v>303</v>
      </c>
      <c r="D38" s="259">
        <v>0</v>
      </c>
      <c r="E38" s="260">
        <v>-1612.46</v>
      </c>
      <c r="F38" s="309" t="e">
        <f t="shared" si="2"/>
        <v>#DIV/0!</v>
      </c>
      <c r="G38" s="254"/>
    </row>
    <row r="39" spans="2:7" s="255" customFormat="1" ht="15.75" x14ac:dyDescent="0.25">
      <c r="B39" s="249" t="s">
        <v>33</v>
      </c>
      <c r="C39" s="250" t="s">
        <v>304</v>
      </c>
      <c r="D39" s="251">
        <f>D40</f>
        <v>1500000</v>
      </c>
      <c r="E39" s="252">
        <f>E40</f>
        <v>1106685.57</v>
      </c>
      <c r="F39" s="256">
        <f>F40</f>
        <v>0.73779038000000008</v>
      </c>
      <c r="G39" s="254"/>
    </row>
    <row r="40" spans="2:7" s="255" customFormat="1" ht="15.75" x14ac:dyDescent="0.25">
      <c r="B40" s="257" t="s">
        <v>33</v>
      </c>
      <c r="C40" s="258" t="s">
        <v>305</v>
      </c>
      <c r="D40" s="259">
        <v>1500000</v>
      </c>
      <c r="E40" s="260">
        <v>1106685.57</v>
      </c>
      <c r="F40" s="261">
        <f>E40/D40</f>
        <v>0.73779038000000008</v>
      </c>
      <c r="G40" s="254"/>
    </row>
    <row r="41" spans="2:7" s="255" customFormat="1" ht="25.5" x14ac:dyDescent="0.25">
      <c r="B41" s="249" t="s">
        <v>34</v>
      </c>
      <c r="C41" s="250" t="s">
        <v>306</v>
      </c>
      <c r="D41" s="251">
        <f>D42</f>
        <v>4000000</v>
      </c>
      <c r="E41" s="252">
        <f>E42</f>
        <v>2093930.48</v>
      </c>
      <c r="F41" s="261">
        <f>F42</f>
        <v>0.52348262000000001</v>
      </c>
      <c r="G41" s="254"/>
    </row>
    <row r="42" spans="2:7" s="255" customFormat="1" ht="38.25" x14ac:dyDescent="0.25">
      <c r="B42" s="257" t="s">
        <v>35</v>
      </c>
      <c r="C42" s="258" t="s">
        <v>307</v>
      </c>
      <c r="D42" s="259">
        <v>4000000</v>
      </c>
      <c r="E42" s="260">
        <v>2093930.48</v>
      </c>
      <c r="F42" s="261">
        <f>E42/D42</f>
        <v>0.52348262000000001</v>
      </c>
      <c r="G42" s="254"/>
    </row>
    <row r="43" spans="2:7" s="308" customFormat="1" ht="18.75" customHeight="1" x14ac:dyDescent="0.2">
      <c r="B43" s="310" t="s">
        <v>465</v>
      </c>
      <c r="C43" s="250" t="s">
        <v>466</v>
      </c>
      <c r="D43" s="251">
        <v>0</v>
      </c>
      <c r="E43" s="252">
        <v>0</v>
      </c>
      <c r="F43" s="267" t="e">
        <f>E43/D43</f>
        <v>#DIV/0!</v>
      </c>
      <c r="G43" s="266"/>
    </row>
    <row r="44" spans="2:7" s="255" customFormat="1" ht="15.75" x14ac:dyDescent="0.25">
      <c r="B44" s="249" t="s">
        <v>36</v>
      </c>
      <c r="C44" s="250" t="s">
        <v>308</v>
      </c>
      <c r="D44" s="251">
        <f t="shared" ref="D44:F45" si="3">D45</f>
        <v>22600000</v>
      </c>
      <c r="E44" s="252">
        <f t="shared" si="3"/>
        <v>22399080.609999999</v>
      </c>
      <c r="F44" s="256">
        <f t="shared" si="3"/>
        <v>0.99110976150442476</v>
      </c>
      <c r="G44" s="254"/>
    </row>
    <row r="45" spans="2:7" s="255" customFormat="1" ht="15.75" x14ac:dyDescent="0.25">
      <c r="B45" s="257" t="s">
        <v>37</v>
      </c>
      <c r="C45" s="258" t="s">
        <v>309</v>
      </c>
      <c r="D45" s="259">
        <f t="shared" si="3"/>
        <v>22600000</v>
      </c>
      <c r="E45" s="260">
        <f t="shared" si="3"/>
        <v>22399080.609999999</v>
      </c>
      <c r="F45" s="261">
        <f t="shared" si="3"/>
        <v>0.99110976150442476</v>
      </c>
      <c r="G45" s="254"/>
    </row>
    <row r="46" spans="2:7" s="255" customFormat="1" ht="25.5" x14ac:dyDescent="0.25">
      <c r="B46" s="257" t="s">
        <v>38</v>
      </c>
      <c r="C46" s="258" t="s">
        <v>310</v>
      </c>
      <c r="D46" s="259">
        <v>22600000</v>
      </c>
      <c r="E46" s="260">
        <v>22399080.609999999</v>
      </c>
      <c r="F46" s="261">
        <f>E46/D46</f>
        <v>0.99110976150442476</v>
      </c>
      <c r="G46" s="254"/>
    </row>
    <row r="47" spans="2:7" s="255" customFormat="1" ht="15.75" x14ac:dyDescent="0.25">
      <c r="B47" s="249" t="s">
        <v>39</v>
      </c>
      <c r="C47" s="250" t="s">
        <v>311</v>
      </c>
      <c r="D47" s="251">
        <f>D48+D50</f>
        <v>3100000</v>
      </c>
      <c r="E47" s="252">
        <f>E48+E50</f>
        <v>2558941.5699999998</v>
      </c>
      <c r="F47" s="256">
        <f t="shared" ref="D47:F48" si="4">F48</f>
        <v>0.80611018387096767</v>
      </c>
      <c r="G47" s="254"/>
    </row>
    <row r="48" spans="2:7" s="255" customFormat="1" ht="25.5" x14ac:dyDescent="0.25">
      <c r="B48" s="257" t="s">
        <v>40</v>
      </c>
      <c r="C48" s="258" t="s">
        <v>312</v>
      </c>
      <c r="D48" s="259">
        <f t="shared" si="4"/>
        <v>3100000</v>
      </c>
      <c r="E48" s="260">
        <f t="shared" si="4"/>
        <v>2498941.5699999998</v>
      </c>
      <c r="F48" s="261">
        <f t="shared" si="4"/>
        <v>0.80611018387096767</v>
      </c>
      <c r="G48" s="254"/>
    </row>
    <row r="49" spans="2:7" s="255" customFormat="1" ht="38.25" x14ac:dyDescent="0.25">
      <c r="B49" s="257" t="s">
        <v>41</v>
      </c>
      <c r="C49" s="258" t="s">
        <v>313</v>
      </c>
      <c r="D49" s="259">
        <v>3100000</v>
      </c>
      <c r="E49" s="260">
        <v>2498941.5699999998</v>
      </c>
      <c r="F49" s="261">
        <f>E49/D49</f>
        <v>0.80611018387096767</v>
      </c>
      <c r="G49" s="254"/>
    </row>
    <row r="50" spans="2:7" s="255" customFormat="1" ht="42.75" hidden="1" customHeight="1" x14ac:dyDescent="0.25">
      <c r="B50" s="311" t="s">
        <v>424</v>
      </c>
      <c r="C50" s="312" t="s">
        <v>425</v>
      </c>
      <c r="D50" s="259">
        <f>D51</f>
        <v>0</v>
      </c>
      <c r="E50" s="260">
        <f>E51</f>
        <v>60000</v>
      </c>
      <c r="F50" s="261">
        <v>0</v>
      </c>
      <c r="G50" s="254"/>
    </row>
    <row r="51" spans="2:7" s="255" customFormat="1" ht="33" customHeight="1" x14ac:dyDescent="0.25">
      <c r="B51" s="313" t="s">
        <v>423</v>
      </c>
      <c r="C51" s="314" t="s">
        <v>426</v>
      </c>
      <c r="D51" s="259">
        <v>0</v>
      </c>
      <c r="E51" s="260">
        <v>60000</v>
      </c>
      <c r="F51" s="263" t="e">
        <f>E51/D51</f>
        <v>#DIV/0!</v>
      </c>
      <c r="G51" s="254"/>
    </row>
    <row r="52" spans="2:7" s="255" customFormat="1" ht="38.25" x14ac:dyDescent="0.25">
      <c r="B52" s="249" t="s">
        <v>42</v>
      </c>
      <c r="C52" s="250" t="s">
        <v>314</v>
      </c>
      <c r="D52" s="251">
        <f>D53</f>
        <v>0</v>
      </c>
      <c r="E52" s="252">
        <f>E53</f>
        <v>-150.35</v>
      </c>
      <c r="F52" s="307" t="e">
        <f>E52/D52</f>
        <v>#DIV/0!</v>
      </c>
      <c r="G52" s="254"/>
    </row>
    <row r="53" spans="2:7" s="255" customFormat="1" ht="25.5" x14ac:dyDescent="0.25">
      <c r="B53" s="257" t="s">
        <v>43</v>
      </c>
      <c r="C53" s="258" t="s">
        <v>315</v>
      </c>
      <c r="D53" s="259">
        <f>D54+D56</f>
        <v>0</v>
      </c>
      <c r="E53" s="260">
        <f>E54+E56</f>
        <v>-150.35</v>
      </c>
      <c r="F53" s="263" t="e">
        <f t="shared" ref="F53:F57" si="5">E53/D53</f>
        <v>#DIV/0!</v>
      </c>
      <c r="G53" s="254"/>
    </row>
    <row r="54" spans="2:7" s="255" customFormat="1" ht="51" x14ac:dyDescent="0.25">
      <c r="B54" s="257" t="s">
        <v>44</v>
      </c>
      <c r="C54" s="258" t="s">
        <v>316</v>
      </c>
      <c r="D54" s="259">
        <f>D55</f>
        <v>0</v>
      </c>
      <c r="E54" s="260">
        <f>E55</f>
        <v>-150.35</v>
      </c>
      <c r="F54" s="263" t="e">
        <f t="shared" si="5"/>
        <v>#DIV/0!</v>
      </c>
      <c r="G54" s="254"/>
    </row>
    <row r="55" spans="2:7" s="255" customFormat="1" ht="63.75" x14ac:dyDescent="0.25">
      <c r="B55" s="257" t="s">
        <v>45</v>
      </c>
      <c r="C55" s="258" t="s">
        <v>317</v>
      </c>
      <c r="D55" s="259">
        <v>0</v>
      </c>
      <c r="E55" s="260">
        <v>-150.35</v>
      </c>
      <c r="F55" s="263" t="e">
        <f t="shared" si="5"/>
        <v>#DIV/0!</v>
      </c>
      <c r="G55" s="254"/>
    </row>
    <row r="56" spans="2:7" s="255" customFormat="1" ht="15.75" x14ac:dyDescent="0.25">
      <c r="B56" s="257" t="s">
        <v>46</v>
      </c>
      <c r="C56" s="258" t="s">
        <v>318</v>
      </c>
      <c r="D56" s="259">
        <f>D57</f>
        <v>0</v>
      </c>
      <c r="E56" s="260">
        <f>E57</f>
        <v>0</v>
      </c>
      <c r="F56" s="263" t="e">
        <f t="shared" si="5"/>
        <v>#DIV/0!</v>
      </c>
      <c r="G56" s="254"/>
    </row>
    <row r="57" spans="2:7" s="255" customFormat="1" ht="25.5" x14ac:dyDescent="0.25">
      <c r="B57" s="257" t="s">
        <v>47</v>
      </c>
      <c r="C57" s="258" t="s">
        <v>319</v>
      </c>
      <c r="D57" s="259">
        <v>0</v>
      </c>
      <c r="E57" s="260">
        <v>0</v>
      </c>
      <c r="F57" s="263" t="e">
        <f t="shared" si="5"/>
        <v>#DIV/0!</v>
      </c>
      <c r="G57" s="254"/>
    </row>
    <row r="58" spans="2:7" s="255" customFormat="1" ht="26.25" customHeight="1" x14ac:dyDescent="0.25">
      <c r="B58" s="249" t="s">
        <v>48</v>
      </c>
      <c r="C58" s="250" t="s">
        <v>320</v>
      </c>
      <c r="D58" s="251">
        <f>D59+D61+D74+D77</f>
        <v>24008000</v>
      </c>
      <c r="E58" s="252">
        <f>E59+E61+E74+E77</f>
        <v>21573899.699999999</v>
      </c>
      <c r="F58" s="264">
        <f t="shared" ref="F58:F63" si="6">E58/D58</f>
        <v>0.89861294985004991</v>
      </c>
      <c r="G58" s="254"/>
    </row>
    <row r="59" spans="2:7" s="255" customFormat="1" ht="74.25" customHeight="1" x14ac:dyDescent="0.25">
      <c r="B59" s="249" t="s">
        <v>49</v>
      </c>
      <c r="C59" s="250" t="s">
        <v>321</v>
      </c>
      <c r="D59" s="251">
        <f>D60</f>
        <v>180000</v>
      </c>
      <c r="E59" s="252">
        <f>E60</f>
        <v>13356.75</v>
      </c>
      <c r="F59" s="264">
        <f t="shared" si="6"/>
        <v>7.4204166666666668E-2</v>
      </c>
      <c r="G59" s="254"/>
    </row>
    <row r="60" spans="2:7" s="255" customFormat="1" ht="51" x14ac:dyDescent="0.25">
      <c r="B60" s="257" t="s">
        <v>50</v>
      </c>
      <c r="C60" s="258" t="s">
        <v>322</v>
      </c>
      <c r="D60" s="259">
        <v>180000</v>
      </c>
      <c r="E60" s="260">
        <v>13356.75</v>
      </c>
      <c r="F60" s="265">
        <f t="shared" si="6"/>
        <v>7.4204166666666668E-2</v>
      </c>
      <c r="G60" s="254"/>
    </row>
    <row r="61" spans="2:7" s="255" customFormat="1" ht="81" customHeight="1" x14ac:dyDescent="0.25">
      <c r="B61" s="249" t="s">
        <v>51</v>
      </c>
      <c r="C61" s="250" t="s">
        <v>323</v>
      </c>
      <c r="D61" s="251">
        <f>D62+D66+D68+D70</f>
        <v>19295000</v>
      </c>
      <c r="E61" s="252">
        <f>E62+E66+E68+E70</f>
        <v>17293803.32</v>
      </c>
      <c r="F61" s="256">
        <f t="shared" si="6"/>
        <v>0.8962841834672195</v>
      </c>
      <c r="G61" s="254"/>
    </row>
    <row r="62" spans="2:7" s="255" customFormat="1" ht="63.75" x14ac:dyDescent="0.25">
      <c r="B62" s="249" t="s">
        <v>52</v>
      </c>
      <c r="C62" s="250" t="s">
        <v>53</v>
      </c>
      <c r="D62" s="251">
        <f>D63+D64+D65</f>
        <v>16900000</v>
      </c>
      <c r="E62" s="252">
        <f>E63+E64+E65</f>
        <v>14958751.959999999</v>
      </c>
      <c r="F62" s="256">
        <f t="shared" si="6"/>
        <v>0.8851332520710059</v>
      </c>
      <c r="G62" s="254"/>
    </row>
    <row r="63" spans="2:7" s="255" customFormat="1" ht="80.25" customHeight="1" x14ac:dyDescent="0.25">
      <c r="B63" s="257" t="s">
        <v>54</v>
      </c>
      <c r="C63" s="258" t="s">
        <v>324</v>
      </c>
      <c r="D63" s="259">
        <v>13200000</v>
      </c>
      <c r="E63" s="260">
        <v>11909995.68</v>
      </c>
      <c r="F63" s="261">
        <f t="shared" si="6"/>
        <v>0.90227239999999997</v>
      </c>
      <c r="G63" s="254"/>
    </row>
    <row r="64" spans="2:7" s="255" customFormat="1" ht="64.5" hidden="1" customHeight="1" x14ac:dyDescent="0.25">
      <c r="B64" s="257" t="s">
        <v>55</v>
      </c>
      <c r="C64" s="258" t="s">
        <v>56</v>
      </c>
      <c r="D64" s="259">
        <v>0</v>
      </c>
      <c r="E64" s="260">
        <v>0</v>
      </c>
      <c r="F64" s="265"/>
      <c r="G64" s="254"/>
    </row>
    <row r="65" spans="2:7" s="255" customFormat="1" ht="76.5" x14ac:dyDescent="0.25">
      <c r="B65" s="257" t="s">
        <v>57</v>
      </c>
      <c r="C65" s="258" t="s">
        <v>58</v>
      </c>
      <c r="D65" s="259">
        <v>3700000</v>
      </c>
      <c r="E65" s="260">
        <v>3048756.28</v>
      </c>
      <c r="F65" s="261">
        <f>E65/D65</f>
        <v>0.82398818378378369</v>
      </c>
      <c r="G65" s="254"/>
    </row>
    <row r="66" spans="2:7" s="255" customFormat="1" ht="76.5" x14ac:dyDescent="0.25">
      <c r="B66" s="249" t="s">
        <v>59</v>
      </c>
      <c r="C66" s="250" t="s">
        <v>325</v>
      </c>
      <c r="D66" s="251">
        <f>D67</f>
        <v>380000</v>
      </c>
      <c r="E66" s="252">
        <f>E67</f>
        <v>370000</v>
      </c>
      <c r="F66" s="256">
        <v>0</v>
      </c>
      <c r="G66" s="254"/>
    </row>
    <row r="67" spans="2:7" s="255" customFormat="1" ht="68.25" customHeight="1" x14ac:dyDescent="0.25">
      <c r="B67" s="257" t="s">
        <v>60</v>
      </c>
      <c r="C67" s="258" t="s">
        <v>326</v>
      </c>
      <c r="D67" s="259">
        <v>380000</v>
      </c>
      <c r="E67" s="260">
        <v>370000</v>
      </c>
      <c r="F67" s="262">
        <v>0</v>
      </c>
      <c r="G67" s="254"/>
    </row>
    <row r="68" spans="2:7" s="255" customFormat="1" ht="76.5" x14ac:dyDescent="0.25">
      <c r="B68" s="249" t="s">
        <v>61</v>
      </c>
      <c r="C68" s="250" t="s">
        <v>327</v>
      </c>
      <c r="D68" s="251">
        <f>D69</f>
        <v>2000000</v>
      </c>
      <c r="E68" s="252">
        <f>E69</f>
        <v>1931541.08</v>
      </c>
      <c r="F68" s="253">
        <f>F69</f>
        <v>0.96577054000000007</v>
      </c>
      <c r="G68" s="254"/>
    </row>
    <row r="69" spans="2:7" s="255" customFormat="1" ht="63.75" x14ac:dyDescent="0.25">
      <c r="B69" s="257" t="s">
        <v>62</v>
      </c>
      <c r="C69" s="258" t="s">
        <v>63</v>
      </c>
      <c r="D69" s="259">
        <v>2000000</v>
      </c>
      <c r="E69" s="260">
        <v>1931541.08</v>
      </c>
      <c r="F69" s="262">
        <f>E69/D69</f>
        <v>0.96577054000000007</v>
      </c>
      <c r="G69" s="254"/>
    </row>
    <row r="70" spans="2:7" s="255" customFormat="1" ht="63.75" x14ac:dyDescent="0.25">
      <c r="B70" s="249" t="s">
        <v>506</v>
      </c>
      <c r="C70" s="250" t="s">
        <v>503</v>
      </c>
      <c r="D70" s="251">
        <f>D71</f>
        <v>15000</v>
      </c>
      <c r="E70" s="252">
        <f>E71</f>
        <v>33510.28</v>
      </c>
      <c r="F70" s="307">
        <f t="shared" ref="F70:F76" si="7">E70/D70</f>
        <v>2.2340186666666666</v>
      </c>
      <c r="G70" s="254"/>
    </row>
    <row r="71" spans="2:7" s="255" customFormat="1" ht="63.75" x14ac:dyDescent="0.25">
      <c r="B71" s="257" t="s">
        <v>507</v>
      </c>
      <c r="C71" s="258" t="s">
        <v>504</v>
      </c>
      <c r="D71" s="259">
        <f>D72</f>
        <v>15000</v>
      </c>
      <c r="E71" s="260">
        <f>E72</f>
        <v>33510.28</v>
      </c>
      <c r="F71" s="309">
        <f t="shared" si="7"/>
        <v>2.2340186666666666</v>
      </c>
      <c r="G71" s="254"/>
    </row>
    <row r="72" spans="2:7" s="255" customFormat="1" ht="153" x14ac:dyDescent="0.25">
      <c r="B72" s="257" t="s">
        <v>508</v>
      </c>
      <c r="C72" s="258" t="s">
        <v>505</v>
      </c>
      <c r="D72" s="259">
        <v>15000</v>
      </c>
      <c r="E72" s="260">
        <v>33510.28</v>
      </c>
      <c r="F72" s="309">
        <f t="shared" si="7"/>
        <v>2.2340186666666666</v>
      </c>
      <c r="G72" s="254"/>
    </row>
    <row r="73" spans="2:7" s="255" customFormat="1" ht="15.75" hidden="1" x14ac:dyDescent="0.25">
      <c r="B73" s="315"/>
      <c r="C73" s="322"/>
      <c r="D73" s="316"/>
      <c r="E73" s="317"/>
      <c r="F73" s="305"/>
      <c r="G73" s="254"/>
    </row>
    <row r="74" spans="2:7" s="255" customFormat="1" ht="25.5" hidden="1" x14ac:dyDescent="0.25">
      <c r="B74" s="249" t="s">
        <v>64</v>
      </c>
      <c r="C74" s="250" t="s">
        <v>65</v>
      </c>
      <c r="D74" s="251">
        <f t="shared" ref="D74:E75" si="8">D75</f>
        <v>0</v>
      </c>
      <c r="E74" s="252">
        <f t="shared" si="8"/>
        <v>0</v>
      </c>
      <c r="F74" s="264" t="e">
        <f t="shared" si="7"/>
        <v>#DIV/0!</v>
      </c>
      <c r="G74" s="254"/>
    </row>
    <row r="75" spans="2:7" s="255" customFormat="1" ht="42" hidden="1" customHeight="1" x14ac:dyDescent="0.25">
      <c r="B75" s="257" t="s">
        <v>66</v>
      </c>
      <c r="C75" s="258" t="s">
        <v>328</v>
      </c>
      <c r="D75" s="259">
        <f t="shared" si="8"/>
        <v>0</v>
      </c>
      <c r="E75" s="260">
        <f t="shared" si="8"/>
        <v>0</v>
      </c>
      <c r="F75" s="262" t="e">
        <f t="shared" si="7"/>
        <v>#DIV/0!</v>
      </c>
      <c r="G75" s="254"/>
    </row>
    <row r="76" spans="2:7" s="255" customFormat="1" ht="51" hidden="1" x14ac:dyDescent="0.25">
      <c r="B76" s="257" t="s">
        <v>67</v>
      </c>
      <c r="C76" s="258" t="s">
        <v>329</v>
      </c>
      <c r="D76" s="259">
        <v>0</v>
      </c>
      <c r="E76" s="260">
        <v>0</v>
      </c>
      <c r="F76" s="262" t="e">
        <f t="shared" si="7"/>
        <v>#DIV/0!</v>
      </c>
      <c r="G76" s="254"/>
    </row>
    <row r="77" spans="2:7" s="255" customFormat="1" ht="76.5" x14ac:dyDescent="0.25">
      <c r="B77" s="249" t="s">
        <v>68</v>
      </c>
      <c r="C77" s="250" t="s">
        <v>330</v>
      </c>
      <c r="D77" s="251">
        <f>D78+D80</f>
        <v>4533000</v>
      </c>
      <c r="E77" s="252">
        <f>E78+E80</f>
        <v>4266739.63</v>
      </c>
      <c r="F77" s="256">
        <f>E77/D77</f>
        <v>0.94126177586587245</v>
      </c>
      <c r="G77" s="254"/>
    </row>
    <row r="78" spans="2:7" s="255" customFormat="1" ht="76.5" x14ac:dyDescent="0.25">
      <c r="B78" s="257" t="s">
        <v>69</v>
      </c>
      <c r="C78" s="258" t="s">
        <v>331</v>
      </c>
      <c r="D78" s="259">
        <f t="shared" ref="D78:F78" si="9">D79</f>
        <v>1533000</v>
      </c>
      <c r="E78" s="260">
        <f t="shared" si="9"/>
        <v>1320688.53</v>
      </c>
      <c r="F78" s="261">
        <f t="shared" si="9"/>
        <v>0.86150589041095893</v>
      </c>
      <c r="G78" s="254"/>
    </row>
    <row r="79" spans="2:7" s="255" customFormat="1" ht="76.5" x14ac:dyDescent="0.25">
      <c r="B79" s="257" t="s">
        <v>70</v>
      </c>
      <c r="C79" s="258" t="s">
        <v>71</v>
      </c>
      <c r="D79" s="259">
        <v>1533000</v>
      </c>
      <c r="E79" s="260">
        <v>1320688.53</v>
      </c>
      <c r="F79" s="261">
        <f>E79/D79</f>
        <v>0.86150589041095893</v>
      </c>
      <c r="G79" s="254"/>
    </row>
    <row r="80" spans="2:7" s="255" customFormat="1" ht="78" customHeight="1" x14ac:dyDescent="0.25">
      <c r="B80" s="315" t="s">
        <v>468</v>
      </c>
      <c r="C80" s="258" t="s">
        <v>467</v>
      </c>
      <c r="D80" s="316">
        <v>3000000</v>
      </c>
      <c r="E80" s="317">
        <v>2946051.1</v>
      </c>
      <c r="F80" s="261">
        <f>E80/D80</f>
        <v>0.98201703333333334</v>
      </c>
      <c r="G80" s="254"/>
    </row>
    <row r="81" spans="2:7" s="255" customFormat="1" ht="25.5" x14ac:dyDescent="0.25">
      <c r="B81" s="249" t="s">
        <v>72</v>
      </c>
      <c r="C81" s="250" t="s">
        <v>332</v>
      </c>
      <c r="D81" s="251">
        <f>D82</f>
        <v>370000</v>
      </c>
      <c r="E81" s="252">
        <f>E82</f>
        <v>196918.01999999996</v>
      </c>
      <c r="F81" s="256">
        <f>F82</f>
        <v>0.5322108648648648</v>
      </c>
      <c r="G81" s="254"/>
    </row>
    <row r="82" spans="2:7" s="238" customFormat="1" ht="15.75" x14ac:dyDescent="0.25">
      <c r="B82" s="257" t="s">
        <v>73</v>
      </c>
      <c r="C82" s="258" t="s">
        <v>333</v>
      </c>
      <c r="D82" s="259">
        <f>D83+D84+D85</f>
        <v>370000</v>
      </c>
      <c r="E82" s="260">
        <f>E83+E84+E85</f>
        <v>196918.01999999996</v>
      </c>
      <c r="F82" s="261">
        <f>E82/D82</f>
        <v>0.5322108648648648</v>
      </c>
      <c r="G82" s="254"/>
    </row>
    <row r="83" spans="2:7" s="238" customFormat="1" ht="25.5" x14ac:dyDescent="0.25">
      <c r="B83" s="257" t="s">
        <v>74</v>
      </c>
      <c r="C83" s="258" t="s">
        <v>334</v>
      </c>
      <c r="D83" s="259">
        <v>120000</v>
      </c>
      <c r="E83" s="260">
        <v>105475.79</v>
      </c>
      <c r="F83" s="261">
        <f>E83/D83</f>
        <v>0.87896491666666665</v>
      </c>
      <c r="G83" s="254"/>
    </row>
    <row r="84" spans="2:7" s="238" customFormat="1" ht="25.5" x14ac:dyDescent="0.25">
      <c r="B84" s="257" t="s">
        <v>75</v>
      </c>
      <c r="C84" s="258" t="s">
        <v>76</v>
      </c>
      <c r="D84" s="259">
        <v>150000</v>
      </c>
      <c r="E84" s="260">
        <v>91608.18</v>
      </c>
      <c r="F84" s="262">
        <f>E84/D84</f>
        <v>0.61072119999999996</v>
      </c>
      <c r="G84" s="254"/>
    </row>
    <row r="85" spans="2:7" s="238" customFormat="1" ht="25.5" x14ac:dyDescent="0.25">
      <c r="B85" s="249" t="s">
        <v>77</v>
      </c>
      <c r="C85" s="250" t="s">
        <v>335</v>
      </c>
      <c r="D85" s="251">
        <f>D86+D87</f>
        <v>100000</v>
      </c>
      <c r="E85" s="252">
        <f>E86+E87</f>
        <v>-165.94999999999891</v>
      </c>
      <c r="F85" s="253">
        <f>E85/D85</f>
        <v>-1.6594999999999891E-3</v>
      </c>
      <c r="G85" s="254"/>
    </row>
    <row r="86" spans="2:7" s="238" customFormat="1" ht="15.75" x14ac:dyDescent="0.25">
      <c r="B86" s="257" t="s">
        <v>78</v>
      </c>
      <c r="C86" s="258" t="s">
        <v>336</v>
      </c>
      <c r="D86" s="259">
        <v>100000</v>
      </c>
      <c r="E86" s="260">
        <v>-14069.73</v>
      </c>
      <c r="F86" s="261">
        <f>E86/D86</f>
        <v>-0.1406973</v>
      </c>
      <c r="G86" s="254"/>
    </row>
    <row r="87" spans="2:7" s="238" customFormat="1" ht="38.25" x14ac:dyDescent="0.25">
      <c r="B87" s="257" t="s">
        <v>483</v>
      </c>
      <c r="C87" s="258" t="s">
        <v>482</v>
      </c>
      <c r="D87" s="259">
        <v>0</v>
      </c>
      <c r="E87" s="260">
        <v>13903.78</v>
      </c>
      <c r="F87" s="262">
        <v>0</v>
      </c>
      <c r="G87" s="254"/>
    </row>
    <row r="88" spans="2:7" s="238" customFormat="1" ht="38.25" x14ac:dyDescent="0.25">
      <c r="B88" s="249" t="s">
        <v>79</v>
      </c>
      <c r="C88" s="250" t="s">
        <v>337</v>
      </c>
      <c r="D88" s="251">
        <f>D89+D92</f>
        <v>40000000</v>
      </c>
      <c r="E88" s="252">
        <f>E89+E92</f>
        <v>29039564.280000001</v>
      </c>
      <c r="F88" s="253">
        <f>E88/D88</f>
        <v>0.72598910700000008</v>
      </c>
      <c r="G88" s="254"/>
    </row>
    <row r="89" spans="2:7" s="238" customFormat="1" ht="15.75" x14ac:dyDescent="0.25">
      <c r="B89" s="257" t="s">
        <v>80</v>
      </c>
      <c r="C89" s="258" t="s">
        <v>338</v>
      </c>
      <c r="D89" s="259">
        <f t="shared" ref="D89:F90" si="10">D90</f>
        <v>39000000</v>
      </c>
      <c r="E89" s="260">
        <f t="shared" si="10"/>
        <v>27197231.25</v>
      </c>
      <c r="F89" s="262">
        <f t="shared" si="10"/>
        <v>0.69736490384615379</v>
      </c>
      <c r="G89" s="254"/>
    </row>
    <row r="90" spans="2:7" s="238" customFormat="1" ht="15.75" x14ac:dyDescent="0.25">
      <c r="B90" s="257" t="s">
        <v>81</v>
      </c>
      <c r="C90" s="258" t="s">
        <v>339</v>
      </c>
      <c r="D90" s="259">
        <f t="shared" si="10"/>
        <v>39000000</v>
      </c>
      <c r="E90" s="260">
        <f t="shared" si="10"/>
        <v>27197231.25</v>
      </c>
      <c r="F90" s="262">
        <f t="shared" si="10"/>
        <v>0.69736490384615379</v>
      </c>
      <c r="G90" s="254"/>
    </row>
    <row r="91" spans="2:7" s="238" customFormat="1" ht="32.25" customHeight="1" x14ac:dyDescent="0.25">
      <c r="B91" s="257" t="s">
        <v>82</v>
      </c>
      <c r="C91" s="258" t="s">
        <v>340</v>
      </c>
      <c r="D91" s="259">
        <v>39000000</v>
      </c>
      <c r="E91" s="260">
        <v>27197231.25</v>
      </c>
      <c r="F91" s="262">
        <f>E91/D91</f>
        <v>0.69736490384615379</v>
      </c>
      <c r="G91" s="254"/>
    </row>
    <row r="92" spans="2:7" s="238" customFormat="1" ht="15.75" x14ac:dyDescent="0.25">
      <c r="B92" s="257" t="s">
        <v>83</v>
      </c>
      <c r="C92" s="258" t="s">
        <v>341</v>
      </c>
      <c r="D92" s="259">
        <f t="shared" ref="D92:E93" si="11">D93</f>
        <v>1000000</v>
      </c>
      <c r="E92" s="260">
        <f t="shared" si="11"/>
        <v>1842333.03</v>
      </c>
      <c r="F92" s="261">
        <f t="shared" ref="F92:F94" si="12">E92/D92</f>
        <v>1.84233303</v>
      </c>
      <c r="G92" s="254"/>
    </row>
    <row r="93" spans="2:7" s="238" customFormat="1" ht="15.75" x14ac:dyDescent="0.25">
      <c r="B93" s="257" t="s">
        <v>84</v>
      </c>
      <c r="C93" s="258" t="s">
        <v>342</v>
      </c>
      <c r="D93" s="259">
        <f t="shared" si="11"/>
        <v>1000000</v>
      </c>
      <c r="E93" s="260">
        <f t="shared" si="11"/>
        <v>1842333.03</v>
      </c>
      <c r="F93" s="261">
        <f t="shared" si="12"/>
        <v>1.84233303</v>
      </c>
      <c r="G93" s="254"/>
    </row>
    <row r="94" spans="2:7" s="238" customFormat="1" ht="25.5" x14ac:dyDescent="0.25">
      <c r="B94" s="257" t="s">
        <v>85</v>
      </c>
      <c r="C94" s="258" t="s">
        <v>343</v>
      </c>
      <c r="D94" s="259">
        <v>1000000</v>
      </c>
      <c r="E94" s="260">
        <v>1842333.03</v>
      </c>
      <c r="F94" s="261">
        <f t="shared" si="12"/>
        <v>1.84233303</v>
      </c>
      <c r="G94" s="254"/>
    </row>
    <row r="95" spans="2:7" s="238" customFormat="1" ht="24.75" customHeight="1" x14ac:dyDescent="0.25">
      <c r="B95" s="249" t="s">
        <v>86</v>
      </c>
      <c r="C95" s="250" t="s">
        <v>344</v>
      </c>
      <c r="D95" s="251">
        <f>D99+D102</f>
        <v>72660000</v>
      </c>
      <c r="E95" s="252">
        <f>E99+E102</f>
        <v>63590388.019999996</v>
      </c>
      <c r="F95" s="264">
        <f>E95/D95</f>
        <v>0.8751773743462703</v>
      </c>
      <c r="G95" s="254"/>
    </row>
    <row r="96" spans="2:7" s="238" customFormat="1" ht="0.75" hidden="1" customHeight="1" x14ac:dyDescent="0.25">
      <c r="B96" s="249" t="s">
        <v>87</v>
      </c>
      <c r="C96" s="250" t="s">
        <v>345</v>
      </c>
      <c r="D96" s="251">
        <f>D97</f>
        <v>0</v>
      </c>
      <c r="E96" s="252">
        <f>E97</f>
        <v>0</v>
      </c>
      <c r="F96" s="261">
        <v>0</v>
      </c>
      <c r="G96" s="254"/>
    </row>
    <row r="97" spans="1:7" s="238" customFormat="1" ht="89.25" hidden="1" x14ac:dyDescent="0.25">
      <c r="B97" s="257" t="s">
        <v>88</v>
      </c>
      <c r="C97" s="258" t="s">
        <v>346</v>
      </c>
      <c r="D97" s="259">
        <f>D98</f>
        <v>0</v>
      </c>
      <c r="E97" s="260">
        <f>E98</f>
        <v>0</v>
      </c>
      <c r="F97" s="262">
        <v>0</v>
      </c>
      <c r="G97" s="254"/>
    </row>
    <row r="98" spans="1:7" s="238" customFormat="1" ht="76.5" hidden="1" x14ac:dyDescent="0.25">
      <c r="B98" s="257" t="s">
        <v>89</v>
      </c>
      <c r="C98" s="258" t="s">
        <v>347</v>
      </c>
      <c r="D98" s="259">
        <v>0</v>
      </c>
      <c r="E98" s="260">
        <v>0</v>
      </c>
      <c r="F98" s="265">
        <v>0</v>
      </c>
      <c r="G98" s="254"/>
    </row>
    <row r="99" spans="1:7" s="268" customFormat="1" ht="76.5" x14ac:dyDescent="0.2">
      <c r="B99" s="318" t="s">
        <v>474</v>
      </c>
      <c r="C99" s="319" t="s">
        <v>345</v>
      </c>
      <c r="D99" s="320">
        <f>D100+D101</f>
        <v>60000</v>
      </c>
      <c r="E99" s="321">
        <f>E100+E101</f>
        <v>6276.46</v>
      </c>
      <c r="F99" s="267">
        <f>F101</f>
        <v>0.62764600000000004</v>
      </c>
      <c r="G99" s="266"/>
    </row>
    <row r="100" spans="1:7" s="268" customFormat="1" ht="79.5" customHeight="1" x14ac:dyDescent="0.2">
      <c r="B100" s="315" t="s">
        <v>484</v>
      </c>
      <c r="C100" s="322" t="s">
        <v>475</v>
      </c>
      <c r="D100" s="316">
        <v>50000</v>
      </c>
      <c r="E100" s="317">
        <v>0</v>
      </c>
      <c r="F100" s="263">
        <f>E100/D100</f>
        <v>0</v>
      </c>
      <c r="G100" s="266"/>
    </row>
    <row r="101" spans="1:7" s="238" customFormat="1" ht="78.75" customHeight="1" x14ac:dyDescent="0.25">
      <c r="A101" s="238" t="s">
        <v>483</v>
      </c>
      <c r="B101" s="315" t="s">
        <v>473</v>
      </c>
      <c r="C101" s="322" t="s">
        <v>485</v>
      </c>
      <c r="D101" s="316">
        <v>10000</v>
      </c>
      <c r="E101" s="317">
        <v>6276.46</v>
      </c>
      <c r="F101" s="263">
        <f>E101/D101</f>
        <v>0.62764600000000004</v>
      </c>
      <c r="G101" s="254"/>
    </row>
    <row r="102" spans="1:7" s="238" customFormat="1" ht="30.75" customHeight="1" x14ac:dyDescent="0.25">
      <c r="B102" s="249" t="s">
        <v>90</v>
      </c>
      <c r="C102" s="250" t="s">
        <v>348</v>
      </c>
      <c r="D102" s="251">
        <f>D103</f>
        <v>72600000</v>
      </c>
      <c r="E102" s="252">
        <f>E103</f>
        <v>63584111.559999995</v>
      </c>
      <c r="F102" s="256">
        <f>E102/D102</f>
        <v>0.87581420881542693</v>
      </c>
      <c r="G102" s="254"/>
    </row>
    <row r="103" spans="1:7" s="238" customFormat="1" ht="31.5" customHeight="1" x14ac:dyDescent="0.25">
      <c r="B103" s="257" t="s">
        <v>91</v>
      </c>
      <c r="C103" s="258" t="s">
        <v>349</v>
      </c>
      <c r="D103" s="259">
        <f>D105+D106</f>
        <v>72600000</v>
      </c>
      <c r="E103" s="260">
        <f>E105+E106</f>
        <v>63584111.559999995</v>
      </c>
      <c r="F103" s="261">
        <f>E103/D103</f>
        <v>0.87581420881542693</v>
      </c>
      <c r="G103" s="254"/>
    </row>
    <row r="104" spans="1:7" s="238" customFormat="1" ht="54.75" hidden="1" customHeight="1" x14ac:dyDescent="0.25">
      <c r="B104" s="257" t="s">
        <v>92</v>
      </c>
      <c r="C104" s="258" t="s">
        <v>509</v>
      </c>
      <c r="D104" s="259">
        <v>0</v>
      </c>
      <c r="E104" s="260">
        <v>0</v>
      </c>
      <c r="F104" s="261" t="e">
        <f>E104/D104</f>
        <v>#DIV/0!</v>
      </c>
      <c r="G104" s="254"/>
    </row>
    <row r="105" spans="1:7" s="238" customFormat="1" ht="43.5" customHeight="1" x14ac:dyDescent="0.25">
      <c r="B105" s="257" t="s">
        <v>93</v>
      </c>
      <c r="C105" s="258" t="s">
        <v>350</v>
      </c>
      <c r="D105" s="259">
        <v>65650000</v>
      </c>
      <c r="E105" s="260">
        <v>58203940.979999997</v>
      </c>
      <c r="F105" s="262">
        <f>F106</f>
        <v>0.7741252633093525</v>
      </c>
      <c r="G105" s="254"/>
    </row>
    <row r="106" spans="1:7" s="238" customFormat="1" ht="42.75" customHeight="1" x14ac:dyDescent="0.25">
      <c r="B106" s="257" t="s">
        <v>94</v>
      </c>
      <c r="C106" s="258" t="s">
        <v>351</v>
      </c>
      <c r="D106" s="259">
        <v>6950000</v>
      </c>
      <c r="E106" s="260">
        <v>5380170.5800000001</v>
      </c>
      <c r="F106" s="261">
        <f t="shared" ref="F106:F119" si="13">E106/D106</f>
        <v>0.7741252633093525</v>
      </c>
      <c r="G106" s="254"/>
    </row>
    <row r="107" spans="1:7" s="268" customFormat="1" ht="15.75" x14ac:dyDescent="0.2">
      <c r="B107" s="249" t="s">
        <v>95</v>
      </c>
      <c r="C107" s="250" t="s">
        <v>352</v>
      </c>
      <c r="D107" s="269">
        <f>D120+D123+D124+D130+D132+D135+D137+D138+D140+D142+D144+D145+D147+D127+D108</f>
        <v>1760000</v>
      </c>
      <c r="E107" s="270">
        <f>E120+E123+E124+E130+E132+E135+E137+E138+E140+E142+E144+E145+E147+E127+E108</f>
        <v>1137310.44</v>
      </c>
      <c r="F107" s="256">
        <f t="shared" si="13"/>
        <v>0.64619911363636362</v>
      </c>
      <c r="G107" s="266"/>
    </row>
    <row r="108" spans="1:7" s="323" customFormat="1" ht="37.5" customHeight="1" x14ac:dyDescent="0.2">
      <c r="B108" s="324" t="s">
        <v>433</v>
      </c>
      <c r="C108" s="250" t="s">
        <v>435</v>
      </c>
      <c r="D108" s="271">
        <f>D109+D112+D114+D115+D116+D118+D119+D110+D111+D117</f>
        <v>660000</v>
      </c>
      <c r="E108" s="272">
        <f>E109+E111+E112+E113+E114+E115+E116+E117+E118+E119+E110</f>
        <v>301847.5</v>
      </c>
      <c r="F108" s="256">
        <f t="shared" si="13"/>
        <v>0.45734469696969698</v>
      </c>
      <c r="G108" s="325"/>
    </row>
    <row r="109" spans="1:7" s="274" customFormat="1" ht="78.75" customHeight="1" x14ac:dyDescent="0.25">
      <c r="B109" s="326" t="s">
        <v>452</v>
      </c>
      <c r="C109" s="258" t="s">
        <v>451</v>
      </c>
      <c r="D109" s="327">
        <v>10000</v>
      </c>
      <c r="E109" s="328">
        <v>2500</v>
      </c>
      <c r="F109" s="261">
        <f t="shared" si="13"/>
        <v>0.25</v>
      </c>
      <c r="G109" s="273"/>
    </row>
    <row r="110" spans="1:7" s="274" customFormat="1" ht="90" customHeight="1" x14ac:dyDescent="0.25">
      <c r="B110" s="329" t="s">
        <v>486</v>
      </c>
      <c r="C110" s="322" t="s">
        <v>487</v>
      </c>
      <c r="D110" s="327">
        <v>0</v>
      </c>
      <c r="E110" s="330">
        <v>0</v>
      </c>
      <c r="F110" s="263" t="e">
        <f t="shared" ref="F110" si="14">E110/D110</f>
        <v>#DIV/0!</v>
      </c>
      <c r="G110" s="273"/>
    </row>
    <row r="111" spans="1:7" s="274" customFormat="1" ht="75.75" customHeight="1" x14ac:dyDescent="0.25">
      <c r="B111" s="329" t="s">
        <v>476</v>
      </c>
      <c r="C111" s="322" t="s">
        <v>477</v>
      </c>
      <c r="D111" s="327">
        <v>10000</v>
      </c>
      <c r="E111" s="330">
        <v>64442.5</v>
      </c>
      <c r="F111" s="263">
        <f t="shared" si="13"/>
        <v>6.4442500000000003</v>
      </c>
      <c r="G111" s="273"/>
    </row>
    <row r="112" spans="1:7" s="274" customFormat="1" ht="69" customHeight="1" x14ac:dyDescent="0.25">
      <c r="B112" s="326" t="s">
        <v>454</v>
      </c>
      <c r="C112" s="258" t="s">
        <v>453</v>
      </c>
      <c r="D112" s="327">
        <v>0</v>
      </c>
      <c r="E112" s="328">
        <v>0</v>
      </c>
      <c r="F112" s="261" t="e">
        <f t="shared" si="13"/>
        <v>#DIV/0!</v>
      </c>
      <c r="G112" s="273"/>
    </row>
    <row r="113" spans="2:7" s="274" customFormat="1" ht="84.75" customHeight="1" x14ac:dyDescent="0.25">
      <c r="B113" s="329" t="s">
        <v>478</v>
      </c>
      <c r="C113" s="322" t="s">
        <v>479</v>
      </c>
      <c r="D113" s="327">
        <v>0</v>
      </c>
      <c r="E113" s="330">
        <v>21000</v>
      </c>
      <c r="F113" s="263" t="e">
        <f t="shared" si="13"/>
        <v>#DIV/0!</v>
      </c>
      <c r="G113" s="273"/>
    </row>
    <row r="114" spans="2:7" s="274" customFormat="1" ht="76.5" customHeight="1" x14ac:dyDescent="0.25">
      <c r="B114" s="326" t="s">
        <v>460</v>
      </c>
      <c r="C114" s="258" t="s">
        <v>459</v>
      </c>
      <c r="D114" s="327">
        <v>200000</v>
      </c>
      <c r="E114" s="328">
        <v>40000</v>
      </c>
      <c r="F114" s="261">
        <f t="shared" si="13"/>
        <v>0.2</v>
      </c>
      <c r="G114" s="273"/>
    </row>
    <row r="115" spans="2:7" s="274" customFormat="1" ht="86.25" customHeight="1" x14ac:dyDescent="0.25">
      <c r="B115" s="326" t="s">
        <v>456</v>
      </c>
      <c r="C115" s="258" t="s">
        <v>455</v>
      </c>
      <c r="D115" s="327">
        <v>50000</v>
      </c>
      <c r="E115" s="328">
        <v>0</v>
      </c>
      <c r="F115" s="261">
        <f t="shared" si="13"/>
        <v>0</v>
      </c>
      <c r="G115" s="273"/>
    </row>
    <row r="116" spans="2:7" s="274" customFormat="1" ht="108.75" customHeight="1" x14ac:dyDescent="0.25">
      <c r="B116" s="326" t="s">
        <v>458</v>
      </c>
      <c r="C116" s="258" t="s">
        <v>457</v>
      </c>
      <c r="D116" s="327">
        <v>25000</v>
      </c>
      <c r="E116" s="328">
        <v>11399.85</v>
      </c>
      <c r="F116" s="261">
        <f t="shared" si="13"/>
        <v>0.45599400000000001</v>
      </c>
      <c r="G116" s="273"/>
    </row>
    <row r="117" spans="2:7" s="274" customFormat="1" ht="78.75" customHeight="1" x14ac:dyDescent="0.25">
      <c r="B117" s="329" t="s">
        <v>480</v>
      </c>
      <c r="C117" s="322" t="s">
        <v>481</v>
      </c>
      <c r="D117" s="327">
        <v>5000</v>
      </c>
      <c r="E117" s="330">
        <v>2000</v>
      </c>
      <c r="F117" s="261">
        <f t="shared" si="13"/>
        <v>0.4</v>
      </c>
      <c r="G117" s="273"/>
    </row>
    <row r="118" spans="2:7" s="274" customFormat="1" ht="79.5" customHeight="1" x14ac:dyDescent="0.25">
      <c r="B118" s="313" t="s">
        <v>437</v>
      </c>
      <c r="C118" s="258" t="s">
        <v>438</v>
      </c>
      <c r="D118" s="327">
        <v>100000</v>
      </c>
      <c r="E118" s="328">
        <v>16575.41</v>
      </c>
      <c r="F118" s="261">
        <f t="shared" si="13"/>
        <v>0.16575409999999999</v>
      </c>
      <c r="G118" s="273"/>
    </row>
    <row r="119" spans="2:7" s="268" customFormat="1" ht="79.5" customHeight="1" x14ac:dyDescent="0.2">
      <c r="B119" s="331" t="s">
        <v>434</v>
      </c>
      <c r="C119" s="258" t="s">
        <v>436</v>
      </c>
      <c r="D119" s="332">
        <v>260000</v>
      </c>
      <c r="E119" s="333">
        <v>143929.74</v>
      </c>
      <c r="F119" s="261">
        <f t="shared" si="13"/>
        <v>0.55357592307692305</v>
      </c>
      <c r="G119" s="266"/>
    </row>
    <row r="120" spans="2:7" s="238" customFormat="1" ht="25.5" hidden="1" x14ac:dyDescent="0.25">
      <c r="B120" s="249" t="s">
        <v>96</v>
      </c>
      <c r="C120" s="250" t="s">
        <v>353</v>
      </c>
      <c r="D120" s="251">
        <f>D121+D122</f>
        <v>0</v>
      </c>
      <c r="E120" s="252">
        <f>E121+E122</f>
        <v>0</v>
      </c>
      <c r="F120" s="256">
        <v>0</v>
      </c>
      <c r="G120" s="254"/>
    </row>
    <row r="121" spans="2:7" s="238" customFormat="1" ht="76.5" hidden="1" x14ac:dyDescent="0.25">
      <c r="B121" s="257" t="s">
        <v>97</v>
      </c>
      <c r="C121" s="258" t="s">
        <v>354</v>
      </c>
      <c r="D121" s="259">
        <v>0</v>
      </c>
      <c r="E121" s="260">
        <v>0</v>
      </c>
      <c r="F121" s="261">
        <v>0</v>
      </c>
      <c r="G121" s="254"/>
    </row>
    <row r="122" spans="2:7" s="268" customFormat="1" ht="0.75" customHeight="1" x14ac:dyDescent="0.2">
      <c r="B122" s="249" t="s">
        <v>489</v>
      </c>
      <c r="C122" s="250" t="s">
        <v>491</v>
      </c>
      <c r="D122" s="251">
        <f>D123</f>
        <v>0</v>
      </c>
      <c r="E122" s="252">
        <f>E123</f>
        <v>0</v>
      </c>
      <c r="F122" s="264">
        <v>0</v>
      </c>
      <c r="G122" s="266"/>
    </row>
    <row r="123" spans="2:7" s="238" customFormat="1" ht="67.5" hidden="1" customHeight="1" x14ac:dyDescent="0.25">
      <c r="B123" s="257" t="s">
        <v>488</v>
      </c>
      <c r="C123" s="258" t="s">
        <v>490</v>
      </c>
      <c r="D123" s="259">
        <v>0</v>
      </c>
      <c r="E123" s="260">
        <v>0</v>
      </c>
      <c r="F123" s="261">
        <v>0</v>
      </c>
      <c r="G123" s="254"/>
    </row>
    <row r="124" spans="2:7" s="238" customFormat="1" ht="104.25" customHeight="1" x14ac:dyDescent="0.25">
      <c r="B124" s="249" t="s">
        <v>489</v>
      </c>
      <c r="C124" s="250" t="s">
        <v>491</v>
      </c>
      <c r="D124" s="251">
        <f>D126+D125</f>
        <v>1000000</v>
      </c>
      <c r="E124" s="252">
        <f>E126+E125</f>
        <v>733174.94</v>
      </c>
      <c r="F124" s="256">
        <f t="shared" ref="F124:F126" si="15">E124/D124</f>
        <v>0.73317493999999994</v>
      </c>
      <c r="G124" s="254"/>
    </row>
    <row r="125" spans="2:7" s="238" customFormat="1" ht="74.25" customHeight="1" x14ac:dyDescent="0.25">
      <c r="B125" s="315" t="s">
        <v>511</v>
      </c>
      <c r="C125" s="258" t="s">
        <v>510</v>
      </c>
      <c r="D125" s="316">
        <v>500000</v>
      </c>
      <c r="E125" s="317">
        <v>310192.19</v>
      </c>
      <c r="F125" s="261">
        <f t="shared" si="15"/>
        <v>0.62038437999999996</v>
      </c>
      <c r="G125" s="254"/>
    </row>
    <row r="126" spans="2:7" s="238" customFormat="1" ht="72.75" customHeight="1" x14ac:dyDescent="0.25">
      <c r="B126" s="257" t="s">
        <v>488</v>
      </c>
      <c r="C126" s="258" t="s">
        <v>490</v>
      </c>
      <c r="D126" s="259">
        <v>500000</v>
      </c>
      <c r="E126" s="260">
        <v>422982.75</v>
      </c>
      <c r="F126" s="261">
        <f t="shared" si="15"/>
        <v>0.84596550000000004</v>
      </c>
      <c r="G126" s="254"/>
    </row>
    <row r="127" spans="2:7" s="268" customFormat="1" ht="68.25" customHeight="1" x14ac:dyDescent="0.2">
      <c r="B127" s="324" t="s">
        <v>431</v>
      </c>
      <c r="C127" s="334" t="s">
        <v>432</v>
      </c>
      <c r="D127" s="275">
        <f>D128+D129</f>
        <v>100000</v>
      </c>
      <c r="E127" s="276">
        <f>E128+E129</f>
        <v>22288</v>
      </c>
      <c r="F127" s="256">
        <f>E127/D127</f>
        <v>0.22287999999999999</v>
      </c>
      <c r="G127" s="266"/>
    </row>
    <row r="128" spans="2:7" s="238" customFormat="1" ht="63" customHeight="1" x14ac:dyDescent="0.25">
      <c r="B128" s="335" t="s">
        <v>427</v>
      </c>
      <c r="C128" s="336" t="s">
        <v>429</v>
      </c>
      <c r="D128" s="303">
        <v>50000</v>
      </c>
      <c r="E128" s="304">
        <v>21338</v>
      </c>
      <c r="F128" s="261">
        <f>E128/D128</f>
        <v>0.42675999999999997</v>
      </c>
      <c r="G128" s="254"/>
    </row>
    <row r="129" spans="2:7" s="238" customFormat="1" ht="66.75" customHeight="1" x14ac:dyDescent="0.25">
      <c r="B129" s="313" t="s">
        <v>428</v>
      </c>
      <c r="C129" s="336" t="s">
        <v>430</v>
      </c>
      <c r="D129" s="337">
        <v>50000</v>
      </c>
      <c r="E129" s="338">
        <v>950</v>
      </c>
      <c r="F129" s="261">
        <f>E129/D129</f>
        <v>1.9E-2</v>
      </c>
      <c r="G129" s="254"/>
    </row>
    <row r="130" spans="2:7" s="238" customFormat="1" ht="27" customHeight="1" x14ac:dyDescent="0.25">
      <c r="B130" s="249" t="s">
        <v>512</v>
      </c>
      <c r="C130" s="250" t="s">
        <v>514</v>
      </c>
      <c r="D130" s="251">
        <f>D131</f>
        <v>0</v>
      </c>
      <c r="E130" s="252">
        <f>E131</f>
        <v>80000</v>
      </c>
      <c r="F130" s="263" t="e">
        <f t="shared" ref="F130:F153" si="16">E130/D130</f>
        <v>#DIV/0!</v>
      </c>
      <c r="G130" s="254"/>
    </row>
    <row r="131" spans="2:7" s="238" customFormat="1" ht="102" customHeight="1" x14ac:dyDescent="0.25">
      <c r="B131" s="257" t="s">
        <v>513</v>
      </c>
      <c r="C131" s="258" t="s">
        <v>515</v>
      </c>
      <c r="D131" s="259">
        <v>0</v>
      </c>
      <c r="E131" s="260">
        <v>80000</v>
      </c>
      <c r="F131" s="263" t="e">
        <f t="shared" si="16"/>
        <v>#DIV/0!</v>
      </c>
      <c r="G131" s="254"/>
    </row>
    <row r="132" spans="2:7" s="238" customFormat="1" ht="25.5" hidden="1" x14ac:dyDescent="0.25">
      <c r="B132" s="249" t="s">
        <v>98</v>
      </c>
      <c r="C132" s="250" t="s">
        <v>355</v>
      </c>
      <c r="D132" s="251">
        <f>D133</f>
        <v>0</v>
      </c>
      <c r="E132" s="252">
        <f>E133</f>
        <v>0</v>
      </c>
      <c r="F132" s="261" t="e">
        <f t="shared" si="16"/>
        <v>#DIV/0!</v>
      </c>
      <c r="G132" s="254"/>
    </row>
    <row r="133" spans="2:7" s="238" customFormat="1" ht="51" hidden="1" x14ac:dyDescent="0.25">
      <c r="B133" s="257" t="s">
        <v>99</v>
      </c>
      <c r="C133" s="258" t="s">
        <v>356</v>
      </c>
      <c r="D133" s="259">
        <f>D134</f>
        <v>0</v>
      </c>
      <c r="E133" s="260">
        <f>E134</f>
        <v>0</v>
      </c>
      <c r="F133" s="261" t="e">
        <f t="shared" si="16"/>
        <v>#DIV/0!</v>
      </c>
      <c r="G133" s="254"/>
    </row>
    <row r="134" spans="2:7" s="238" customFormat="1" ht="63.75" hidden="1" x14ac:dyDescent="0.25">
      <c r="B134" s="257" t="s">
        <v>100</v>
      </c>
      <c r="C134" s="258" t="s">
        <v>357</v>
      </c>
      <c r="D134" s="259">
        <v>0</v>
      </c>
      <c r="E134" s="260">
        <v>0</v>
      </c>
      <c r="F134" s="261" t="e">
        <f t="shared" si="16"/>
        <v>#DIV/0!</v>
      </c>
      <c r="G134" s="254"/>
    </row>
    <row r="135" spans="2:7" s="238" customFormat="1" ht="102" hidden="1" x14ac:dyDescent="0.25">
      <c r="B135" s="249" t="s">
        <v>101</v>
      </c>
      <c r="C135" s="250" t="s">
        <v>358</v>
      </c>
      <c r="D135" s="275">
        <f>D136</f>
        <v>0</v>
      </c>
      <c r="E135" s="276">
        <f>E136</f>
        <v>0</v>
      </c>
      <c r="F135" s="261" t="e">
        <f t="shared" si="16"/>
        <v>#DIV/0!</v>
      </c>
      <c r="G135" s="254"/>
    </row>
    <row r="136" spans="2:7" s="238" customFormat="1" ht="25.5" hidden="1" x14ac:dyDescent="0.25">
      <c r="B136" s="257" t="s">
        <v>102</v>
      </c>
      <c r="C136" s="258" t="s">
        <v>359</v>
      </c>
      <c r="D136" s="259">
        <v>0</v>
      </c>
      <c r="E136" s="260">
        <v>0</v>
      </c>
      <c r="F136" s="261" t="e">
        <f t="shared" si="16"/>
        <v>#DIV/0!</v>
      </c>
      <c r="G136" s="254"/>
    </row>
    <row r="137" spans="2:7" s="268" customFormat="1" ht="51" hidden="1" x14ac:dyDescent="0.2">
      <c r="B137" s="249" t="s">
        <v>103</v>
      </c>
      <c r="C137" s="250" t="s">
        <v>360</v>
      </c>
      <c r="D137" s="277">
        <v>0</v>
      </c>
      <c r="E137" s="252">
        <v>0</v>
      </c>
      <c r="F137" s="261" t="e">
        <f t="shared" si="16"/>
        <v>#DIV/0!</v>
      </c>
      <c r="G137" s="266"/>
    </row>
    <row r="138" spans="2:7" s="268" customFormat="1" ht="27" hidden="1" customHeight="1" x14ac:dyDescent="0.2">
      <c r="B138" s="249" t="s">
        <v>278</v>
      </c>
      <c r="C138" s="250" t="s">
        <v>361</v>
      </c>
      <c r="D138" s="277">
        <f>D139</f>
        <v>0</v>
      </c>
      <c r="E138" s="252">
        <f>E139</f>
        <v>0</v>
      </c>
      <c r="F138" s="261" t="e">
        <f t="shared" si="16"/>
        <v>#DIV/0!</v>
      </c>
      <c r="G138" s="266"/>
    </row>
    <row r="139" spans="2:7" s="238" customFormat="1" ht="26.25" hidden="1" customHeight="1" x14ac:dyDescent="0.25">
      <c r="B139" s="257" t="s">
        <v>279</v>
      </c>
      <c r="C139" s="258" t="s">
        <v>362</v>
      </c>
      <c r="D139" s="278">
        <v>0</v>
      </c>
      <c r="E139" s="260">
        <v>0</v>
      </c>
      <c r="F139" s="261" t="e">
        <f t="shared" si="16"/>
        <v>#DIV/0!</v>
      </c>
      <c r="G139" s="254"/>
    </row>
    <row r="140" spans="2:7" s="238" customFormat="1" ht="38.25" hidden="1" x14ac:dyDescent="0.25">
      <c r="B140" s="249" t="s">
        <v>104</v>
      </c>
      <c r="C140" s="250" t="s">
        <v>363</v>
      </c>
      <c r="D140" s="251">
        <f>D141</f>
        <v>0</v>
      </c>
      <c r="E140" s="252">
        <f>E141</f>
        <v>0</v>
      </c>
      <c r="F140" s="261" t="e">
        <f t="shared" si="16"/>
        <v>#DIV/0!</v>
      </c>
      <c r="G140" s="254"/>
    </row>
    <row r="141" spans="2:7" s="238" customFormat="1" ht="51" hidden="1" x14ac:dyDescent="0.25">
      <c r="B141" s="257" t="s">
        <v>105</v>
      </c>
      <c r="C141" s="258" t="s">
        <v>364</v>
      </c>
      <c r="D141" s="278">
        <v>0</v>
      </c>
      <c r="E141" s="260">
        <v>0</v>
      </c>
      <c r="F141" s="261" t="e">
        <f t="shared" si="16"/>
        <v>#DIV/0!</v>
      </c>
      <c r="G141" s="254"/>
    </row>
    <row r="142" spans="2:7" s="238" customFormat="1" ht="63.75" hidden="1" x14ac:dyDescent="0.25">
      <c r="B142" s="249" t="s">
        <v>106</v>
      </c>
      <c r="C142" s="250" t="s">
        <v>365</v>
      </c>
      <c r="D142" s="251">
        <f>D143</f>
        <v>0</v>
      </c>
      <c r="E142" s="252">
        <f>E143</f>
        <v>0</v>
      </c>
      <c r="F142" s="261" t="e">
        <f t="shared" si="16"/>
        <v>#DIV/0!</v>
      </c>
      <c r="G142" s="254"/>
    </row>
    <row r="143" spans="2:7" s="238" customFormat="1" ht="63.75" hidden="1" x14ac:dyDescent="0.25">
      <c r="B143" s="257" t="s">
        <v>107</v>
      </c>
      <c r="C143" s="258" t="s">
        <v>366</v>
      </c>
      <c r="D143" s="278">
        <v>0</v>
      </c>
      <c r="E143" s="260">
        <v>0</v>
      </c>
      <c r="F143" s="261" t="e">
        <f t="shared" si="16"/>
        <v>#DIV/0!</v>
      </c>
      <c r="G143" s="254"/>
    </row>
    <row r="144" spans="2:7" s="268" customFormat="1" ht="63.75" hidden="1" x14ac:dyDescent="0.2">
      <c r="B144" s="249" t="s">
        <v>108</v>
      </c>
      <c r="C144" s="250" t="s">
        <v>367</v>
      </c>
      <c r="D144" s="251">
        <v>0</v>
      </c>
      <c r="E144" s="252">
        <v>0</v>
      </c>
      <c r="F144" s="261" t="e">
        <f t="shared" si="16"/>
        <v>#DIV/0!</v>
      </c>
      <c r="G144" s="266"/>
    </row>
    <row r="145" spans="2:7" s="238" customFormat="1" ht="38.25" hidden="1" x14ac:dyDescent="0.25">
      <c r="B145" s="249" t="s">
        <v>109</v>
      </c>
      <c r="C145" s="250" t="s">
        <v>368</v>
      </c>
      <c r="D145" s="251">
        <f>D146</f>
        <v>0</v>
      </c>
      <c r="E145" s="252">
        <f>E146</f>
        <v>0</v>
      </c>
      <c r="F145" s="261" t="e">
        <f t="shared" si="16"/>
        <v>#DIV/0!</v>
      </c>
      <c r="G145" s="254"/>
    </row>
    <row r="146" spans="2:7" s="238" customFormat="1" ht="51" hidden="1" x14ac:dyDescent="0.25">
      <c r="B146" s="257" t="s">
        <v>110</v>
      </c>
      <c r="C146" s="258" t="s">
        <v>369</v>
      </c>
      <c r="D146" s="259">
        <v>0</v>
      </c>
      <c r="E146" s="260">
        <v>0</v>
      </c>
      <c r="F146" s="261" t="e">
        <f t="shared" si="16"/>
        <v>#DIV/0!</v>
      </c>
      <c r="G146" s="254"/>
    </row>
    <row r="147" spans="2:7" s="238" customFormat="1" ht="25.5" hidden="1" x14ac:dyDescent="0.25">
      <c r="B147" s="249" t="s">
        <v>111</v>
      </c>
      <c r="C147" s="250" t="s">
        <v>370</v>
      </c>
      <c r="D147" s="251">
        <f>D148</f>
        <v>0</v>
      </c>
      <c r="E147" s="252">
        <f>E148</f>
        <v>0</v>
      </c>
      <c r="F147" s="261" t="e">
        <f t="shared" si="16"/>
        <v>#DIV/0!</v>
      </c>
      <c r="G147" s="254"/>
    </row>
    <row r="148" spans="2:7" s="238" customFormat="1" ht="38.25" hidden="1" x14ac:dyDescent="0.25">
      <c r="B148" s="257" t="s">
        <v>112</v>
      </c>
      <c r="C148" s="258" t="s">
        <v>371</v>
      </c>
      <c r="D148" s="259">
        <v>0</v>
      </c>
      <c r="E148" s="260">
        <v>0</v>
      </c>
      <c r="F148" s="261" t="e">
        <f t="shared" si="16"/>
        <v>#DIV/0!</v>
      </c>
      <c r="G148" s="254"/>
    </row>
    <row r="149" spans="2:7" s="238" customFormat="1" ht="15.75" x14ac:dyDescent="0.25">
      <c r="B149" s="249" t="s">
        <v>113</v>
      </c>
      <c r="C149" s="250" t="s">
        <v>372</v>
      </c>
      <c r="D149" s="251">
        <f>D150+D152</f>
        <v>1700000</v>
      </c>
      <c r="E149" s="252">
        <f>E150+E152</f>
        <v>1966799.43</v>
      </c>
      <c r="F149" s="256">
        <f t="shared" si="16"/>
        <v>1.1569408411764706</v>
      </c>
      <c r="G149" s="254"/>
    </row>
    <row r="150" spans="2:7" s="238" customFormat="1" ht="15.75" x14ac:dyDescent="0.25">
      <c r="B150" s="257" t="s">
        <v>114</v>
      </c>
      <c r="C150" s="258" t="s">
        <v>373</v>
      </c>
      <c r="D150" s="259">
        <f>D151</f>
        <v>0</v>
      </c>
      <c r="E150" s="260">
        <f>E151</f>
        <v>287751.75</v>
      </c>
      <c r="F150" s="263" t="e">
        <f t="shared" si="16"/>
        <v>#DIV/0!</v>
      </c>
      <c r="G150" s="254"/>
    </row>
    <row r="151" spans="2:7" s="238" customFormat="1" ht="25.5" x14ac:dyDescent="0.25">
      <c r="B151" s="257" t="s">
        <v>115</v>
      </c>
      <c r="C151" s="258" t="s">
        <v>374</v>
      </c>
      <c r="D151" s="259">
        <v>0</v>
      </c>
      <c r="E151" s="260">
        <v>287751.75</v>
      </c>
      <c r="F151" s="263" t="e">
        <f t="shared" si="16"/>
        <v>#DIV/0!</v>
      </c>
      <c r="G151" s="254"/>
    </row>
    <row r="152" spans="2:7" s="238" customFormat="1" ht="15.75" x14ac:dyDescent="0.25">
      <c r="B152" s="257" t="s">
        <v>116</v>
      </c>
      <c r="C152" s="258" t="s">
        <v>375</v>
      </c>
      <c r="D152" s="259">
        <f>D153</f>
        <v>1700000</v>
      </c>
      <c r="E152" s="260">
        <f>E153</f>
        <v>1679047.6799999999</v>
      </c>
      <c r="F152" s="261">
        <f t="shared" si="16"/>
        <v>0.98767510588235286</v>
      </c>
      <c r="G152" s="254"/>
    </row>
    <row r="153" spans="2:7" s="238" customFormat="1" ht="25.5" x14ac:dyDescent="0.25">
      <c r="B153" s="257" t="s">
        <v>117</v>
      </c>
      <c r="C153" s="258" t="s">
        <v>376</v>
      </c>
      <c r="D153" s="259">
        <v>1700000</v>
      </c>
      <c r="E153" s="260">
        <v>1679047.6799999999</v>
      </c>
      <c r="F153" s="261">
        <f t="shared" si="16"/>
        <v>0.98767510588235286</v>
      </c>
      <c r="G153" s="254"/>
    </row>
    <row r="154" spans="2:7" s="238" customFormat="1" ht="15.75" x14ac:dyDescent="0.25">
      <c r="B154" s="249" t="s">
        <v>118</v>
      </c>
      <c r="C154" s="250" t="s">
        <v>377</v>
      </c>
      <c r="D154" s="269">
        <f>D155+D219+D224</f>
        <v>582227188.10000014</v>
      </c>
      <c r="E154" s="270">
        <f>E155+E219+E224</f>
        <v>570767525.31999993</v>
      </c>
      <c r="F154" s="256">
        <f>E154/D154</f>
        <v>0.98031754096300983</v>
      </c>
      <c r="G154" s="254"/>
    </row>
    <row r="155" spans="2:7" s="238" customFormat="1" ht="38.25" x14ac:dyDescent="0.25">
      <c r="B155" s="249" t="s">
        <v>119</v>
      </c>
      <c r="C155" s="250" t="s">
        <v>378</v>
      </c>
      <c r="D155" s="251">
        <f>D156+D161+D190+D210</f>
        <v>575787188.10000014</v>
      </c>
      <c r="E155" s="252">
        <f>E156+E161+E190+E210</f>
        <v>566417228.82999992</v>
      </c>
      <c r="F155" s="264">
        <f>E155/D155</f>
        <v>0.98372669718317374</v>
      </c>
      <c r="G155" s="254"/>
    </row>
    <row r="156" spans="2:7" s="274" customFormat="1" ht="27" customHeight="1" x14ac:dyDescent="0.25">
      <c r="B156" s="279" t="s">
        <v>120</v>
      </c>
      <c r="C156" s="280" t="s">
        <v>379</v>
      </c>
      <c r="D156" s="281">
        <f>D157+D159</f>
        <v>19600692.380000003</v>
      </c>
      <c r="E156" s="282">
        <f>E157+E159</f>
        <v>19600692.380000003</v>
      </c>
      <c r="F156" s="283">
        <f>E156/D156</f>
        <v>1</v>
      </c>
      <c r="G156" s="273"/>
    </row>
    <row r="157" spans="2:7" s="238" customFormat="1" ht="15.75" x14ac:dyDescent="0.25">
      <c r="B157" s="249" t="s">
        <v>121</v>
      </c>
      <c r="C157" s="250" t="s">
        <v>380</v>
      </c>
      <c r="D157" s="251">
        <f>D158</f>
        <v>8852384</v>
      </c>
      <c r="E157" s="252">
        <f>E158</f>
        <v>8852384</v>
      </c>
      <c r="F157" s="264">
        <f>F158</f>
        <v>1</v>
      </c>
      <c r="G157" s="254"/>
    </row>
    <row r="158" spans="2:7" s="238" customFormat="1" ht="25.5" x14ac:dyDescent="0.25">
      <c r="B158" s="257" t="s">
        <v>122</v>
      </c>
      <c r="C158" s="258" t="s">
        <v>381</v>
      </c>
      <c r="D158" s="259">
        <v>8852384</v>
      </c>
      <c r="E158" s="260">
        <v>8852384</v>
      </c>
      <c r="F158" s="262">
        <f>E158/D158</f>
        <v>1</v>
      </c>
      <c r="G158" s="254"/>
    </row>
    <row r="159" spans="2:7" s="238" customFormat="1" ht="15.75" x14ac:dyDescent="0.25">
      <c r="B159" s="249" t="s">
        <v>469</v>
      </c>
      <c r="C159" s="250" t="s">
        <v>470</v>
      </c>
      <c r="D159" s="251">
        <f>D160</f>
        <v>10748308.380000001</v>
      </c>
      <c r="E159" s="252">
        <f>E160</f>
        <v>10748308.380000001</v>
      </c>
      <c r="F159" s="253">
        <f>F160</f>
        <v>1</v>
      </c>
      <c r="G159" s="254"/>
    </row>
    <row r="160" spans="2:7" s="238" customFormat="1" ht="15.75" x14ac:dyDescent="0.25">
      <c r="B160" s="257" t="s">
        <v>471</v>
      </c>
      <c r="C160" s="258" t="s">
        <v>492</v>
      </c>
      <c r="D160" s="259">
        <v>10748308.380000001</v>
      </c>
      <c r="E160" s="260">
        <v>10748308.380000001</v>
      </c>
      <c r="F160" s="261">
        <f>E160/D160</f>
        <v>1</v>
      </c>
      <c r="G160" s="254"/>
    </row>
    <row r="161" spans="1:7" s="274" customFormat="1" ht="27" customHeight="1" x14ac:dyDescent="0.25">
      <c r="B161" s="279" t="s">
        <v>123</v>
      </c>
      <c r="C161" s="280" t="s">
        <v>382</v>
      </c>
      <c r="D161" s="281">
        <f>D164+D166+D168+D170+D172+D174+D178+D182+D184+D186+D188+D176+D180</f>
        <v>60374719.649999999</v>
      </c>
      <c r="E161" s="282">
        <f>E168+E170+E172+E174+E178+E182+E184+E186+E188+E164+E166+E176+E180</f>
        <v>57032764.570000008</v>
      </c>
      <c r="F161" s="339">
        <f>E161/D161</f>
        <v>0.94464644971647516</v>
      </c>
      <c r="G161" s="273"/>
    </row>
    <row r="162" spans="1:7" s="238" customFormat="1" ht="38.25" hidden="1" x14ac:dyDescent="0.25">
      <c r="B162" s="249" t="s">
        <v>124</v>
      </c>
      <c r="C162" s="250" t="s">
        <v>383</v>
      </c>
      <c r="D162" s="251">
        <f>D163</f>
        <v>0</v>
      </c>
      <c r="E162" s="252">
        <f>E163</f>
        <v>0</v>
      </c>
      <c r="F162" s="256">
        <v>0</v>
      </c>
      <c r="G162" s="254"/>
    </row>
    <row r="163" spans="1:7" s="238" customFormat="1" ht="44.25" hidden="1" customHeight="1" x14ac:dyDescent="0.25">
      <c r="B163" s="257" t="s">
        <v>125</v>
      </c>
      <c r="C163" s="258" t="s">
        <v>384</v>
      </c>
      <c r="D163" s="259">
        <v>0</v>
      </c>
      <c r="E163" s="260">
        <v>0</v>
      </c>
      <c r="F163" s="262">
        <v>0</v>
      </c>
      <c r="G163" s="254"/>
    </row>
    <row r="164" spans="1:7" s="268" customFormat="1" ht="30" customHeight="1" x14ac:dyDescent="0.2">
      <c r="B164" s="249" t="s">
        <v>280</v>
      </c>
      <c r="C164" s="250" t="s">
        <v>385</v>
      </c>
      <c r="D164" s="251">
        <f>D165</f>
        <v>1408693.63</v>
      </c>
      <c r="E164" s="252">
        <f>E165</f>
        <v>1408693.63</v>
      </c>
      <c r="F164" s="256">
        <f t="shared" ref="F164:F173" si="17">E164/D164</f>
        <v>1</v>
      </c>
      <c r="G164" s="266"/>
    </row>
    <row r="165" spans="1:7" s="238" customFormat="1" ht="27" customHeight="1" x14ac:dyDescent="0.25">
      <c r="B165" s="257" t="s">
        <v>281</v>
      </c>
      <c r="C165" s="258" t="s">
        <v>386</v>
      </c>
      <c r="D165" s="259">
        <v>1408693.63</v>
      </c>
      <c r="E165" s="260">
        <v>1408693.63</v>
      </c>
      <c r="F165" s="261">
        <f t="shared" si="17"/>
        <v>1</v>
      </c>
      <c r="G165" s="254"/>
    </row>
    <row r="166" spans="1:7" s="238" customFormat="1" ht="24" customHeight="1" x14ac:dyDescent="0.25">
      <c r="B166" s="249" t="s">
        <v>126</v>
      </c>
      <c r="C166" s="250" t="s">
        <v>387</v>
      </c>
      <c r="D166" s="251">
        <f>D167</f>
        <v>58695.57</v>
      </c>
      <c r="E166" s="252">
        <f>E167</f>
        <v>58695.57</v>
      </c>
      <c r="F166" s="256">
        <f t="shared" si="17"/>
        <v>1</v>
      </c>
      <c r="G166" s="254"/>
    </row>
    <row r="167" spans="1:7" s="238" customFormat="1" ht="27" customHeight="1" x14ac:dyDescent="0.25">
      <c r="B167" s="257" t="s">
        <v>126</v>
      </c>
      <c r="C167" s="258" t="s">
        <v>388</v>
      </c>
      <c r="D167" s="259">
        <v>58695.57</v>
      </c>
      <c r="E167" s="260">
        <v>58695.57</v>
      </c>
      <c r="F167" s="261">
        <f t="shared" si="17"/>
        <v>1</v>
      </c>
      <c r="G167" s="254"/>
    </row>
    <row r="168" spans="1:7" s="274" customFormat="1" ht="63.75" customHeight="1" x14ac:dyDescent="0.25">
      <c r="B168" s="279" t="s">
        <v>516</v>
      </c>
      <c r="C168" s="280" t="s">
        <v>517</v>
      </c>
      <c r="D168" s="281">
        <f>D169</f>
        <v>3444018.71</v>
      </c>
      <c r="E168" s="282">
        <f>E169</f>
        <v>3223689.32</v>
      </c>
      <c r="F168" s="256">
        <f t="shared" si="17"/>
        <v>0.93602549563384918</v>
      </c>
      <c r="G168" s="273"/>
    </row>
    <row r="169" spans="1:7" s="274" customFormat="1" ht="61.5" customHeight="1" x14ac:dyDescent="0.25">
      <c r="B169" s="340" t="s">
        <v>518</v>
      </c>
      <c r="C169" s="341" t="s">
        <v>519</v>
      </c>
      <c r="D169" s="284">
        <v>3444018.71</v>
      </c>
      <c r="E169" s="285">
        <v>3223689.32</v>
      </c>
      <c r="F169" s="261">
        <f t="shared" si="17"/>
        <v>0.93602549563384918</v>
      </c>
      <c r="G169" s="273"/>
    </row>
    <row r="170" spans="1:7" s="323" customFormat="1" ht="38.25" customHeight="1" x14ac:dyDescent="0.2">
      <c r="B170" s="342" t="s">
        <v>522</v>
      </c>
      <c r="C170" s="280" t="s">
        <v>520</v>
      </c>
      <c r="D170" s="281">
        <f>D171</f>
        <v>800000</v>
      </c>
      <c r="E170" s="282">
        <f>E171</f>
        <v>800000</v>
      </c>
      <c r="F170" s="256">
        <f t="shared" si="17"/>
        <v>1</v>
      </c>
      <c r="G170" s="325"/>
    </row>
    <row r="171" spans="1:7" s="274" customFormat="1" ht="55.5" customHeight="1" x14ac:dyDescent="0.25">
      <c r="B171" s="326" t="s">
        <v>523</v>
      </c>
      <c r="C171" s="341" t="s">
        <v>521</v>
      </c>
      <c r="D171" s="284">
        <v>800000</v>
      </c>
      <c r="E171" s="285">
        <v>800000</v>
      </c>
      <c r="F171" s="261">
        <f t="shared" si="17"/>
        <v>1</v>
      </c>
      <c r="G171" s="273"/>
    </row>
    <row r="172" spans="1:7" s="323" customFormat="1" ht="90.75" customHeight="1" x14ac:dyDescent="0.2">
      <c r="B172" s="324" t="s">
        <v>526</v>
      </c>
      <c r="C172" s="343" t="s">
        <v>524</v>
      </c>
      <c r="D172" s="281">
        <f>D173</f>
        <v>2169395.86</v>
      </c>
      <c r="E172" s="282">
        <f>E173</f>
        <v>2169395.86</v>
      </c>
      <c r="F172" s="256">
        <f t="shared" si="17"/>
        <v>1</v>
      </c>
      <c r="G172" s="325"/>
    </row>
    <row r="173" spans="1:7" s="274" customFormat="1" ht="85.5" customHeight="1" x14ac:dyDescent="0.25">
      <c r="B173" s="326" t="s">
        <v>527</v>
      </c>
      <c r="C173" s="344" t="s">
        <v>525</v>
      </c>
      <c r="D173" s="284">
        <v>2169395.86</v>
      </c>
      <c r="E173" s="285">
        <v>2169395.86</v>
      </c>
      <c r="F173" s="261">
        <f t="shared" si="17"/>
        <v>1</v>
      </c>
      <c r="G173" s="273"/>
    </row>
    <row r="174" spans="1:7" s="323" customFormat="1" ht="54" customHeight="1" x14ac:dyDescent="0.2">
      <c r="B174" s="345" t="s">
        <v>530</v>
      </c>
      <c r="C174" s="346" t="s">
        <v>528</v>
      </c>
      <c r="D174" s="281">
        <f>D175</f>
        <v>9296925.0299999993</v>
      </c>
      <c r="E174" s="282">
        <f>E175</f>
        <v>9296925.0299999993</v>
      </c>
      <c r="F174" s="286">
        <f t="shared" ref="F174:F175" si="18">E174/D174</f>
        <v>1</v>
      </c>
      <c r="G174" s="325"/>
    </row>
    <row r="175" spans="1:7" s="274" customFormat="1" ht="55.5" customHeight="1" x14ac:dyDescent="0.25">
      <c r="B175" s="340" t="s">
        <v>531</v>
      </c>
      <c r="C175" s="341" t="s">
        <v>529</v>
      </c>
      <c r="D175" s="284">
        <v>9296925.0299999993</v>
      </c>
      <c r="E175" s="285">
        <v>9296925.0299999993</v>
      </c>
      <c r="F175" s="347">
        <f t="shared" si="18"/>
        <v>1</v>
      </c>
      <c r="G175" s="273"/>
    </row>
    <row r="176" spans="1:7" s="323" customFormat="1" ht="41.25" customHeight="1" x14ac:dyDescent="0.2">
      <c r="A176" s="371"/>
      <c r="B176" s="358" t="s">
        <v>493</v>
      </c>
      <c r="C176" s="280" t="s">
        <v>495</v>
      </c>
      <c r="D176" s="281">
        <f>D177</f>
        <v>0</v>
      </c>
      <c r="E176" s="282">
        <f>E177</f>
        <v>0</v>
      </c>
      <c r="F176" s="286" t="e">
        <f t="shared" ref="F176:F177" si="19">E176/D176</f>
        <v>#DIV/0!</v>
      </c>
      <c r="G176" s="325"/>
    </row>
    <row r="177" spans="1:7" s="274" customFormat="1" ht="39.75" customHeight="1" x14ac:dyDescent="0.25">
      <c r="A177" s="364"/>
      <c r="B177" s="361" t="s">
        <v>494</v>
      </c>
      <c r="C177" s="341" t="s">
        <v>495</v>
      </c>
      <c r="D177" s="284">
        <v>0</v>
      </c>
      <c r="E177" s="285">
        <v>0</v>
      </c>
      <c r="F177" s="347" t="e">
        <f t="shared" si="19"/>
        <v>#DIV/0!</v>
      </c>
      <c r="G177" s="273"/>
    </row>
    <row r="178" spans="1:7" s="323" customFormat="1" ht="55.5" customHeight="1" x14ac:dyDescent="0.2">
      <c r="A178" s="371"/>
      <c r="B178" s="372" t="s">
        <v>443</v>
      </c>
      <c r="C178" s="280" t="s">
        <v>444</v>
      </c>
      <c r="D178" s="281">
        <f>D179</f>
        <v>9922406.6699999999</v>
      </c>
      <c r="E178" s="282">
        <f>E179</f>
        <v>8023857.04</v>
      </c>
      <c r="F178" s="286">
        <f>E178/D178</f>
        <v>0.80866036908765404</v>
      </c>
      <c r="G178" s="325"/>
    </row>
    <row r="179" spans="1:7" s="274" customFormat="1" ht="51" x14ac:dyDescent="0.25">
      <c r="A179" s="364"/>
      <c r="B179" s="373" t="s">
        <v>443</v>
      </c>
      <c r="C179" s="341" t="s">
        <v>445</v>
      </c>
      <c r="D179" s="284">
        <v>9922406.6699999999</v>
      </c>
      <c r="E179" s="285">
        <v>8023857.04</v>
      </c>
      <c r="F179" s="347">
        <f>E179/D179</f>
        <v>0.80866036908765404</v>
      </c>
      <c r="G179" s="273"/>
    </row>
    <row r="180" spans="1:7" s="323" customFormat="1" ht="51" x14ac:dyDescent="0.2">
      <c r="A180" s="371"/>
      <c r="B180" s="372" t="s">
        <v>532</v>
      </c>
      <c r="C180" s="280" t="s">
        <v>534</v>
      </c>
      <c r="D180" s="374">
        <f>D181</f>
        <v>1299000</v>
      </c>
      <c r="E180" s="375">
        <f>E181</f>
        <v>1299000</v>
      </c>
      <c r="F180" s="286">
        <f t="shared" ref="F180:F181" si="20">E180/D180</f>
        <v>1</v>
      </c>
      <c r="G180" s="325"/>
    </row>
    <row r="181" spans="1:7" s="274" customFormat="1" ht="51" x14ac:dyDescent="0.25">
      <c r="A181" s="364"/>
      <c r="B181" s="373" t="s">
        <v>533</v>
      </c>
      <c r="C181" s="341" t="s">
        <v>535</v>
      </c>
      <c r="D181" s="376">
        <v>1299000</v>
      </c>
      <c r="E181" s="377">
        <v>1299000</v>
      </c>
      <c r="F181" s="347">
        <f t="shared" si="20"/>
        <v>1</v>
      </c>
      <c r="G181" s="273"/>
    </row>
    <row r="182" spans="1:7" s="274" customFormat="1" ht="39.75" customHeight="1" x14ac:dyDescent="0.25">
      <c r="A182" s="364"/>
      <c r="B182" s="358" t="s">
        <v>127</v>
      </c>
      <c r="C182" s="280" t="s">
        <v>389</v>
      </c>
      <c r="D182" s="281">
        <f>D183</f>
        <v>871234.17</v>
      </c>
      <c r="E182" s="282">
        <f>E183</f>
        <v>871234.17</v>
      </c>
      <c r="F182" s="354">
        <f>F183</f>
        <v>1</v>
      </c>
      <c r="G182" s="273"/>
    </row>
    <row r="183" spans="1:7" s="274" customFormat="1" ht="26.25" customHeight="1" x14ac:dyDescent="0.25">
      <c r="A183" s="364"/>
      <c r="B183" s="361" t="s">
        <v>128</v>
      </c>
      <c r="C183" s="341" t="s">
        <v>390</v>
      </c>
      <c r="D183" s="284">
        <v>871234.17</v>
      </c>
      <c r="E183" s="285">
        <v>871234.17</v>
      </c>
      <c r="F183" s="348">
        <f>E183/D183</f>
        <v>1</v>
      </c>
      <c r="G183" s="273"/>
    </row>
    <row r="184" spans="1:7" s="274" customFormat="1" ht="24.75" customHeight="1" x14ac:dyDescent="0.25">
      <c r="A184" s="364"/>
      <c r="B184" s="358" t="s">
        <v>129</v>
      </c>
      <c r="C184" s="280" t="s">
        <v>442</v>
      </c>
      <c r="D184" s="281">
        <f>D185</f>
        <v>197891.25</v>
      </c>
      <c r="E184" s="282">
        <f>E185</f>
        <v>197891.25</v>
      </c>
      <c r="F184" s="286">
        <f t="shared" ref="F184:F187" si="21">E184/D184</f>
        <v>1</v>
      </c>
      <c r="G184" s="273"/>
    </row>
    <row r="185" spans="1:7" s="274" customFormat="1" ht="31.5" customHeight="1" x14ac:dyDescent="0.25">
      <c r="A185" s="364"/>
      <c r="B185" s="361" t="s">
        <v>130</v>
      </c>
      <c r="C185" s="341" t="s">
        <v>441</v>
      </c>
      <c r="D185" s="284">
        <v>197891.25</v>
      </c>
      <c r="E185" s="285">
        <v>197891.25</v>
      </c>
      <c r="F185" s="347">
        <f t="shared" si="21"/>
        <v>1</v>
      </c>
      <c r="G185" s="273"/>
    </row>
    <row r="186" spans="1:7" s="274" customFormat="1" ht="51" x14ac:dyDescent="0.25">
      <c r="A186" s="364"/>
      <c r="B186" s="358" t="s">
        <v>131</v>
      </c>
      <c r="C186" s="280" t="s">
        <v>391</v>
      </c>
      <c r="D186" s="281">
        <f>D187</f>
        <v>2808750.93</v>
      </c>
      <c r="E186" s="282">
        <f>E187</f>
        <v>2808750.92</v>
      </c>
      <c r="F186" s="286">
        <f>F187</f>
        <v>0.9999999964396985</v>
      </c>
      <c r="G186" s="273"/>
    </row>
    <row r="187" spans="1:7" s="274" customFormat="1" ht="55.5" customHeight="1" x14ac:dyDescent="0.25">
      <c r="A187" s="364"/>
      <c r="B187" s="361" t="s">
        <v>132</v>
      </c>
      <c r="C187" s="341" t="s">
        <v>392</v>
      </c>
      <c r="D187" s="284">
        <v>2808750.93</v>
      </c>
      <c r="E187" s="285">
        <v>2808750.92</v>
      </c>
      <c r="F187" s="347">
        <f t="shared" si="21"/>
        <v>0.9999999964396985</v>
      </c>
      <c r="G187" s="273"/>
    </row>
    <row r="188" spans="1:7" s="274" customFormat="1" ht="16.5" customHeight="1" x14ac:dyDescent="0.25">
      <c r="A188" s="364"/>
      <c r="B188" s="358" t="s">
        <v>133</v>
      </c>
      <c r="C188" s="280" t="s">
        <v>393</v>
      </c>
      <c r="D188" s="281">
        <f>D189</f>
        <v>28097707.829999998</v>
      </c>
      <c r="E188" s="282">
        <f>E189</f>
        <v>26874631.780000001</v>
      </c>
      <c r="F188" s="283">
        <f>F189</f>
        <v>0.95647061114735787</v>
      </c>
      <c r="G188" s="273"/>
    </row>
    <row r="189" spans="1:7" s="238" customFormat="1" ht="18.75" customHeight="1" x14ac:dyDescent="0.25">
      <c r="A189" s="365"/>
      <c r="B189" s="357" t="s">
        <v>134</v>
      </c>
      <c r="C189" s="258" t="s">
        <v>394</v>
      </c>
      <c r="D189" s="259">
        <v>28097707.829999998</v>
      </c>
      <c r="E189" s="285">
        <v>26874631.780000001</v>
      </c>
      <c r="F189" s="261">
        <f>E189/D189</f>
        <v>0.95647061114735787</v>
      </c>
      <c r="G189" s="254"/>
    </row>
    <row r="190" spans="1:7" s="274" customFormat="1" ht="25.5" x14ac:dyDescent="0.25">
      <c r="A190" s="364"/>
      <c r="B190" s="358" t="s">
        <v>135</v>
      </c>
      <c r="C190" s="280" t="s">
        <v>395</v>
      </c>
      <c r="D190" s="271">
        <f>D191+D193+D195+D197+D199+D201+D203+D206+D208</f>
        <v>416882281.12000006</v>
      </c>
      <c r="E190" s="272">
        <f>E191+E193+E195+E197+E199+E201+E206+E203+E208</f>
        <v>412848709.69</v>
      </c>
      <c r="F190" s="283">
        <f>E190/D190</f>
        <v>0.99032443542775805</v>
      </c>
      <c r="G190" s="273"/>
    </row>
    <row r="191" spans="1:7" s="238" customFormat="1" ht="38.25" x14ac:dyDescent="0.25">
      <c r="A191" s="365"/>
      <c r="B191" s="356" t="s">
        <v>136</v>
      </c>
      <c r="C191" s="250" t="s">
        <v>396</v>
      </c>
      <c r="D191" s="251">
        <f>D192</f>
        <v>414194889.36000001</v>
      </c>
      <c r="E191" s="252">
        <f>E192</f>
        <v>410487055.77999997</v>
      </c>
      <c r="F191" s="256">
        <f>F192</f>
        <v>0.99104809432649144</v>
      </c>
      <c r="G191" s="254"/>
    </row>
    <row r="192" spans="1:7" s="238" customFormat="1" ht="38.25" x14ac:dyDescent="0.25">
      <c r="A192" s="365"/>
      <c r="B192" s="357" t="s">
        <v>137</v>
      </c>
      <c r="C192" s="258" t="s">
        <v>397</v>
      </c>
      <c r="D192" s="259">
        <v>414194889.36000001</v>
      </c>
      <c r="E192" s="260">
        <v>410487055.77999997</v>
      </c>
      <c r="F192" s="261">
        <f>E192/D192</f>
        <v>0.99104809432649144</v>
      </c>
      <c r="G192" s="254"/>
    </row>
    <row r="193" spans="1:7" s="238" customFormat="1" ht="64.5" customHeight="1" x14ac:dyDescent="0.25">
      <c r="A193" s="365"/>
      <c r="B193" s="356" t="s">
        <v>138</v>
      </c>
      <c r="C193" s="250" t="s">
        <v>398</v>
      </c>
      <c r="D193" s="251">
        <f>D194</f>
        <v>1758950.8</v>
      </c>
      <c r="E193" s="252">
        <f>E194</f>
        <v>1436202.1</v>
      </c>
      <c r="F193" s="256">
        <f>F194</f>
        <v>0.81651067215751572</v>
      </c>
      <c r="G193" s="254"/>
    </row>
    <row r="194" spans="1:7" s="238" customFormat="1" ht="76.5" x14ac:dyDescent="0.25">
      <c r="A194" s="365"/>
      <c r="B194" s="357" t="s">
        <v>139</v>
      </c>
      <c r="C194" s="258" t="s">
        <v>399</v>
      </c>
      <c r="D194" s="259">
        <v>1758950.8</v>
      </c>
      <c r="E194" s="260">
        <v>1436202.1</v>
      </c>
      <c r="F194" s="262">
        <f>E194/D194</f>
        <v>0.81651067215751572</v>
      </c>
      <c r="G194" s="254"/>
    </row>
    <row r="195" spans="1:7" s="238" customFormat="1" ht="38.25" x14ac:dyDescent="0.25">
      <c r="A195" s="365"/>
      <c r="B195" s="356" t="s">
        <v>140</v>
      </c>
      <c r="C195" s="250" t="s">
        <v>400</v>
      </c>
      <c r="D195" s="251">
        <f>D196</f>
        <v>925119.11</v>
      </c>
      <c r="E195" s="252">
        <f>E196</f>
        <v>925119.11</v>
      </c>
      <c r="F195" s="256">
        <f>F196</f>
        <v>1</v>
      </c>
      <c r="G195" s="254"/>
    </row>
    <row r="196" spans="1:7" s="238" customFormat="1" ht="38.25" x14ac:dyDescent="0.25">
      <c r="A196" s="365"/>
      <c r="B196" s="357" t="s">
        <v>141</v>
      </c>
      <c r="C196" s="258" t="s">
        <v>496</v>
      </c>
      <c r="D196" s="259">
        <v>925119.11</v>
      </c>
      <c r="E196" s="260">
        <v>925119.11</v>
      </c>
      <c r="F196" s="261">
        <f>E196/D196</f>
        <v>1</v>
      </c>
      <c r="G196" s="254"/>
    </row>
    <row r="197" spans="1:7" s="238" customFormat="1" ht="51" x14ac:dyDescent="0.25">
      <c r="A197" s="365"/>
      <c r="B197" s="356" t="s">
        <v>142</v>
      </c>
      <c r="C197" s="250" t="s">
        <v>401</v>
      </c>
      <c r="D197" s="251">
        <f>D198</f>
        <v>3321.85</v>
      </c>
      <c r="E197" s="252">
        <f>E198</f>
        <v>332.7</v>
      </c>
      <c r="F197" s="256">
        <f>F198</f>
        <v>0.10015503409244848</v>
      </c>
      <c r="G197" s="254"/>
    </row>
    <row r="198" spans="1:7" s="238" customFormat="1" ht="63.75" x14ac:dyDescent="0.25">
      <c r="A198" s="365"/>
      <c r="B198" s="357" t="s">
        <v>143</v>
      </c>
      <c r="C198" s="258" t="s">
        <v>402</v>
      </c>
      <c r="D198" s="259">
        <v>3321.85</v>
      </c>
      <c r="E198" s="260">
        <v>332.7</v>
      </c>
      <c r="F198" s="261">
        <f>E198/D198</f>
        <v>0.10015503409244848</v>
      </c>
      <c r="G198" s="254"/>
    </row>
    <row r="199" spans="1:7" s="238" customFormat="1" ht="93" customHeight="1" x14ac:dyDescent="0.25">
      <c r="A199" s="365"/>
      <c r="B199" s="356" t="s">
        <v>144</v>
      </c>
      <c r="C199" s="250" t="s">
        <v>403</v>
      </c>
      <c r="D199" s="251">
        <f>D200</f>
        <v>0</v>
      </c>
      <c r="E199" s="252">
        <f>E200</f>
        <v>0</v>
      </c>
      <c r="F199" s="267" t="e">
        <f t="shared" ref="F199:F204" si="22">E199/D199</f>
        <v>#DIV/0!</v>
      </c>
      <c r="G199" s="254"/>
    </row>
    <row r="200" spans="1:7" s="238" customFormat="1" ht="79.5" customHeight="1" x14ac:dyDescent="0.25">
      <c r="A200" s="365"/>
      <c r="B200" s="357" t="s">
        <v>144</v>
      </c>
      <c r="C200" s="258" t="s">
        <v>403</v>
      </c>
      <c r="D200" s="259">
        <v>0</v>
      </c>
      <c r="E200" s="260">
        <v>0</v>
      </c>
      <c r="F200" s="263" t="e">
        <f t="shared" si="22"/>
        <v>#DIV/0!</v>
      </c>
      <c r="G200" s="254"/>
    </row>
    <row r="201" spans="1:7" s="238" customFormat="1" ht="50.25" customHeight="1" x14ac:dyDescent="0.25">
      <c r="A201" s="365"/>
      <c r="B201" s="356" t="s">
        <v>145</v>
      </c>
      <c r="C201" s="250" t="s">
        <v>404</v>
      </c>
      <c r="D201" s="251">
        <f>D202</f>
        <v>0</v>
      </c>
      <c r="E201" s="252">
        <f>E202</f>
        <v>0</v>
      </c>
      <c r="F201" s="267" t="e">
        <f t="shared" si="22"/>
        <v>#DIV/0!</v>
      </c>
      <c r="G201" s="254"/>
    </row>
    <row r="202" spans="1:7" s="238" customFormat="1" ht="50.25" customHeight="1" x14ac:dyDescent="0.25">
      <c r="A202" s="365"/>
      <c r="B202" s="357" t="s">
        <v>146</v>
      </c>
      <c r="C202" s="258" t="s">
        <v>405</v>
      </c>
      <c r="D202" s="259">
        <v>0</v>
      </c>
      <c r="E202" s="260">
        <v>0</v>
      </c>
      <c r="F202" s="263" t="e">
        <f t="shared" si="22"/>
        <v>#DIV/0!</v>
      </c>
      <c r="G202" s="254"/>
    </row>
    <row r="203" spans="1:7" s="238" customFormat="1" ht="65.25" customHeight="1" x14ac:dyDescent="0.25">
      <c r="A203" s="365"/>
      <c r="B203" s="356" t="s">
        <v>147</v>
      </c>
      <c r="C203" s="250" t="s">
        <v>406</v>
      </c>
      <c r="D203" s="251">
        <f>D204</f>
        <v>0</v>
      </c>
      <c r="E203" s="252">
        <f>E204</f>
        <v>0</v>
      </c>
      <c r="F203" s="267" t="e">
        <f t="shared" si="22"/>
        <v>#DIV/0!</v>
      </c>
      <c r="G203" s="254"/>
    </row>
    <row r="204" spans="1:7" s="238" customFormat="1" ht="59.25" customHeight="1" x14ac:dyDescent="0.25">
      <c r="A204" s="365"/>
      <c r="B204" s="357" t="s">
        <v>147</v>
      </c>
      <c r="C204" s="258" t="s">
        <v>406</v>
      </c>
      <c r="D204" s="259">
        <v>0</v>
      </c>
      <c r="E204" s="260">
        <v>0</v>
      </c>
      <c r="F204" s="263" t="e">
        <f t="shared" si="22"/>
        <v>#DIV/0!</v>
      </c>
      <c r="G204" s="254"/>
    </row>
    <row r="205" spans="1:7" s="268" customFormat="1" ht="0.75" hidden="1" customHeight="1" x14ac:dyDescent="0.2">
      <c r="A205" s="366"/>
      <c r="B205" s="355" t="s">
        <v>449</v>
      </c>
      <c r="C205" s="250" t="s">
        <v>450</v>
      </c>
      <c r="D205" s="251">
        <v>0</v>
      </c>
      <c r="E205" s="252">
        <v>0</v>
      </c>
      <c r="F205" s="287" t="e">
        <f>E205/D205</f>
        <v>#DIV/0!</v>
      </c>
      <c r="G205" s="266"/>
    </row>
    <row r="206" spans="1:7" s="238" customFormat="1" ht="25.5" x14ac:dyDescent="0.25">
      <c r="A206" s="365"/>
      <c r="B206" s="356" t="s">
        <v>148</v>
      </c>
      <c r="C206" s="250" t="s">
        <v>407</v>
      </c>
      <c r="D206" s="251">
        <f>D207</f>
        <v>0</v>
      </c>
      <c r="E206" s="252">
        <f>E207</f>
        <v>0</v>
      </c>
      <c r="F206" s="267" t="e">
        <f t="shared" ref="F206:F216" si="23">E206/D206</f>
        <v>#DIV/0!</v>
      </c>
      <c r="G206" s="254"/>
    </row>
    <row r="207" spans="1:7" s="238" customFormat="1" ht="38.25" x14ac:dyDescent="0.25">
      <c r="A207" s="365"/>
      <c r="B207" s="357" t="s">
        <v>149</v>
      </c>
      <c r="C207" s="258" t="s">
        <v>408</v>
      </c>
      <c r="D207" s="259">
        <v>0</v>
      </c>
      <c r="E207" s="260">
        <v>0</v>
      </c>
      <c r="F207" s="263" t="e">
        <f t="shared" si="23"/>
        <v>#DIV/0!</v>
      </c>
      <c r="G207" s="254"/>
    </row>
    <row r="208" spans="1:7" s="238" customFormat="1" ht="15.75" x14ac:dyDescent="0.25">
      <c r="A208" s="365"/>
      <c r="B208" s="356" t="s">
        <v>150</v>
      </c>
      <c r="C208" s="250" t="s">
        <v>409</v>
      </c>
      <c r="D208" s="251">
        <f>D209</f>
        <v>0</v>
      </c>
      <c r="E208" s="252">
        <f>E209</f>
        <v>0</v>
      </c>
      <c r="F208" s="309" t="e">
        <f t="shared" si="23"/>
        <v>#DIV/0!</v>
      </c>
      <c r="G208" s="254"/>
    </row>
    <row r="209" spans="1:7" s="238" customFormat="1" ht="15.75" x14ac:dyDescent="0.25">
      <c r="A209" s="365"/>
      <c r="B209" s="357" t="s">
        <v>151</v>
      </c>
      <c r="C209" s="258" t="s">
        <v>410</v>
      </c>
      <c r="D209" s="259">
        <v>0</v>
      </c>
      <c r="E209" s="260">
        <v>0</v>
      </c>
      <c r="F209" s="309" t="e">
        <f t="shared" si="23"/>
        <v>#DIV/0!</v>
      </c>
      <c r="G209" s="254"/>
    </row>
    <row r="210" spans="1:7" s="274" customFormat="1" ht="15.75" x14ac:dyDescent="0.25">
      <c r="A210" s="364"/>
      <c r="B210" s="358" t="s">
        <v>152</v>
      </c>
      <c r="C210" s="280" t="s">
        <v>411</v>
      </c>
      <c r="D210" s="271">
        <f>D211+D217+D215+D213</f>
        <v>78929494.949999988</v>
      </c>
      <c r="E210" s="282">
        <f>E211+E217+E215+E213</f>
        <v>76935062.189999998</v>
      </c>
      <c r="F210" s="286">
        <f t="shared" si="23"/>
        <v>0.97473146431174529</v>
      </c>
      <c r="G210" s="273"/>
    </row>
    <row r="211" spans="1:7" s="238" customFormat="1" ht="51" x14ac:dyDescent="0.25">
      <c r="A211" s="365"/>
      <c r="B211" s="356" t="s">
        <v>153</v>
      </c>
      <c r="C211" s="250" t="s">
        <v>412</v>
      </c>
      <c r="D211" s="251">
        <f>D212</f>
        <v>66928571.18</v>
      </c>
      <c r="E211" s="252">
        <f>E212</f>
        <v>64975377.439999998</v>
      </c>
      <c r="F211" s="256">
        <f t="shared" si="23"/>
        <v>0.97081674230356696</v>
      </c>
      <c r="G211" s="254"/>
    </row>
    <row r="212" spans="1:7" s="238" customFormat="1" ht="54" customHeight="1" x14ac:dyDescent="0.25">
      <c r="A212" s="365"/>
      <c r="B212" s="357" t="s">
        <v>154</v>
      </c>
      <c r="C212" s="258" t="s">
        <v>413</v>
      </c>
      <c r="D212" s="259">
        <v>66928571.18</v>
      </c>
      <c r="E212" s="260">
        <v>64975377.439999998</v>
      </c>
      <c r="F212" s="262">
        <f t="shared" si="23"/>
        <v>0.97081674230356696</v>
      </c>
      <c r="G212" s="254"/>
    </row>
    <row r="213" spans="1:7" s="268" customFormat="1" ht="68.25" customHeight="1" x14ac:dyDescent="0.2">
      <c r="A213" s="366"/>
      <c r="B213" s="356" t="s">
        <v>537</v>
      </c>
      <c r="C213" s="250" t="s">
        <v>538</v>
      </c>
      <c r="D213" s="369">
        <f>D214</f>
        <v>239325.57</v>
      </c>
      <c r="E213" s="370">
        <f>E214</f>
        <v>235513.81</v>
      </c>
      <c r="F213" s="264">
        <f t="shared" si="23"/>
        <v>0.98407290955162041</v>
      </c>
      <c r="G213" s="266"/>
    </row>
    <row r="214" spans="1:7" s="238" customFormat="1" ht="63" customHeight="1" x14ac:dyDescent="0.25">
      <c r="A214" s="365"/>
      <c r="B214" s="357" t="s">
        <v>536</v>
      </c>
      <c r="C214" s="258" t="s">
        <v>539</v>
      </c>
      <c r="D214" s="367">
        <v>239325.57</v>
      </c>
      <c r="E214" s="368">
        <v>235513.81</v>
      </c>
      <c r="F214" s="262">
        <f t="shared" si="23"/>
        <v>0.98407290955162041</v>
      </c>
      <c r="G214" s="254"/>
    </row>
    <row r="215" spans="1:7" s="268" customFormat="1" ht="56.25" customHeight="1" x14ac:dyDescent="0.2">
      <c r="A215" s="366"/>
      <c r="B215" s="362" t="s">
        <v>446</v>
      </c>
      <c r="C215" s="250" t="s">
        <v>447</v>
      </c>
      <c r="D215" s="251">
        <f>D216</f>
        <v>8230600</v>
      </c>
      <c r="E215" s="252">
        <f>E216</f>
        <v>8193172.7400000002</v>
      </c>
      <c r="F215" s="264">
        <f t="shared" si="23"/>
        <v>0.99545266930721943</v>
      </c>
      <c r="G215" s="266"/>
    </row>
    <row r="216" spans="1:7" s="238" customFormat="1" ht="54" customHeight="1" x14ac:dyDescent="0.25">
      <c r="A216" s="365"/>
      <c r="B216" s="363" t="s">
        <v>446</v>
      </c>
      <c r="C216" s="258" t="s">
        <v>448</v>
      </c>
      <c r="D216" s="259">
        <v>8230600</v>
      </c>
      <c r="E216" s="260">
        <v>8193172.7400000002</v>
      </c>
      <c r="F216" s="262">
        <f t="shared" si="23"/>
        <v>0.99545266930721943</v>
      </c>
      <c r="G216" s="254"/>
    </row>
    <row r="217" spans="1:7" s="238" customFormat="1" ht="25.5" x14ac:dyDescent="0.25">
      <c r="A217" s="365"/>
      <c r="B217" s="356" t="s">
        <v>155</v>
      </c>
      <c r="C217" s="250" t="s">
        <v>414</v>
      </c>
      <c r="D217" s="251">
        <f>D218</f>
        <v>3530998.2</v>
      </c>
      <c r="E217" s="252">
        <f>E218</f>
        <v>3530998.2</v>
      </c>
      <c r="F217" s="288">
        <f>F218</f>
        <v>1</v>
      </c>
      <c r="G217" s="254"/>
    </row>
    <row r="218" spans="1:7" s="238" customFormat="1" ht="25.5" x14ac:dyDescent="0.25">
      <c r="A218" s="365"/>
      <c r="B218" s="357" t="s">
        <v>156</v>
      </c>
      <c r="C218" s="258" t="s">
        <v>415</v>
      </c>
      <c r="D218" s="259">
        <v>3530998.2</v>
      </c>
      <c r="E218" s="260">
        <v>3530998.2</v>
      </c>
      <c r="F218" s="261">
        <f>E218/D218</f>
        <v>1</v>
      </c>
      <c r="G218" s="254"/>
    </row>
    <row r="219" spans="1:7" s="274" customFormat="1" ht="17.25" customHeight="1" x14ac:dyDescent="0.25">
      <c r="A219" s="364"/>
      <c r="B219" s="358" t="s">
        <v>157</v>
      </c>
      <c r="C219" s="280" t="s">
        <v>416</v>
      </c>
      <c r="D219" s="281">
        <f>D221+D222+D223</f>
        <v>6440000</v>
      </c>
      <c r="E219" s="282">
        <f>E221+E222+E223</f>
        <v>5982797.3300000001</v>
      </c>
      <c r="F219" s="283">
        <f>E219/D219</f>
        <v>0.92900579658385096</v>
      </c>
      <c r="G219" s="273"/>
    </row>
    <row r="220" spans="1:7" s="238" customFormat="1" ht="17.25" customHeight="1" x14ac:dyDescent="0.25">
      <c r="A220" s="365"/>
      <c r="B220" s="357" t="s">
        <v>158</v>
      </c>
      <c r="C220" s="258" t="s">
        <v>159</v>
      </c>
      <c r="D220" s="284">
        <v>0</v>
      </c>
      <c r="E220" s="285">
        <v>0</v>
      </c>
      <c r="F220" s="349"/>
      <c r="G220" s="254"/>
    </row>
    <row r="221" spans="1:7" s="238" customFormat="1" ht="17.25" customHeight="1" x14ac:dyDescent="0.25">
      <c r="A221" s="365"/>
      <c r="B221" s="357" t="s">
        <v>160</v>
      </c>
      <c r="C221" s="258" t="s">
        <v>417</v>
      </c>
      <c r="D221" s="284">
        <v>6440000</v>
      </c>
      <c r="E221" s="285">
        <v>5759438.6299999999</v>
      </c>
      <c r="F221" s="263">
        <f>E221/D221</f>
        <v>0.89432276863354032</v>
      </c>
      <c r="G221" s="254"/>
    </row>
    <row r="222" spans="1:7" s="238" customFormat="1" ht="17.25" customHeight="1" x14ac:dyDescent="0.25">
      <c r="A222" s="365"/>
      <c r="B222" s="357" t="s">
        <v>161</v>
      </c>
      <c r="C222" s="258" t="s">
        <v>418</v>
      </c>
      <c r="D222" s="284">
        <v>0</v>
      </c>
      <c r="E222" s="285">
        <v>61000</v>
      </c>
      <c r="F222" s="263" t="e">
        <f>E222/D222</f>
        <v>#DIV/0!</v>
      </c>
      <c r="G222" s="254"/>
    </row>
    <row r="223" spans="1:7" s="238" customFormat="1" ht="17.25" customHeight="1" x14ac:dyDescent="0.25">
      <c r="A223" s="365"/>
      <c r="B223" s="357" t="s">
        <v>158</v>
      </c>
      <c r="C223" s="258" t="s">
        <v>419</v>
      </c>
      <c r="D223" s="284">
        <v>0</v>
      </c>
      <c r="E223" s="285">
        <v>162358.70000000001</v>
      </c>
      <c r="F223" s="263" t="e">
        <f t="shared" ref="F223:F227" si="24">E223/D223</f>
        <v>#DIV/0!</v>
      </c>
      <c r="G223" s="254"/>
    </row>
    <row r="224" spans="1:7" s="238" customFormat="1" ht="51" x14ac:dyDescent="0.25">
      <c r="A224" s="365"/>
      <c r="B224" s="356" t="s">
        <v>162</v>
      </c>
      <c r="C224" s="250" t="s">
        <v>420</v>
      </c>
      <c r="D224" s="251">
        <f>D225</f>
        <v>0</v>
      </c>
      <c r="E224" s="252">
        <f>E225</f>
        <v>-1632500.84</v>
      </c>
      <c r="F224" s="267" t="e">
        <f t="shared" si="24"/>
        <v>#DIV/0!</v>
      </c>
      <c r="G224" s="254"/>
    </row>
    <row r="225" spans="1:7" s="238" customFormat="1" ht="42" customHeight="1" x14ac:dyDescent="0.25">
      <c r="A225" s="365"/>
      <c r="B225" s="357" t="s">
        <v>163</v>
      </c>
      <c r="C225" s="258" t="s">
        <v>421</v>
      </c>
      <c r="D225" s="259">
        <f>D227</f>
        <v>0</v>
      </c>
      <c r="E225" s="260">
        <f>E226+E227</f>
        <v>-1632500.84</v>
      </c>
      <c r="F225" s="263" t="e">
        <f t="shared" si="24"/>
        <v>#DIV/0!</v>
      </c>
      <c r="G225" s="254"/>
    </row>
    <row r="226" spans="1:7" s="238" customFormat="1" ht="63.75" x14ac:dyDescent="0.25">
      <c r="A226" s="365"/>
      <c r="B226" s="359" t="s">
        <v>461</v>
      </c>
      <c r="C226" s="289" t="s">
        <v>462</v>
      </c>
      <c r="D226" s="290">
        <v>0</v>
      </c>
      <c r="E226" s="291">
        <v>0</v>
      </c>
      <c r="F226" s="263" t="e">
        <f t="shared" si="24"/>
        <v>#DIV/0!</v>
      </c>
      <c r="G226" s="254"/>
    </row>
    <row r="227" spans="1:7" s="238" customFormat="1" ht="42.75" customHeight="1" thickBot="1" x14ac:dyDescent="0.3">
      <c r="A227" s="365"/>
      <c r="B227" s="360" t="s">
        <v>164</v>
      </c>
      <c r="C227" s="292" t="s">
        <v>422</v>
      </c>
      <c r="D227" s="293">
        <v>0</v>
      </c>
      <c r="E227" s="293">
        <v>-1632500.84</v>
      </c>
      <c r="F227" s="263" t="e">
        <f t="shared" si="24"/>
        <v>#DIV/0!</v>
      </c>
      <c r="G227" s="248"/>
    </row>
    <row r="228" spans="1:7" x14ac:dyDescent="0.25">
      <c r="F228" s="294"/>
    </row>
  </sheetData>
  <mergeCells count="7">
    <mergeCell ref="B3:C3"/>
    <mergeCell ref="E2:F2"/>
    <mergeCell ref="E3:F3"/>
    <mergeCell ref="D7:F7"/>
    <mergeCell ref="C7:C8"/>
    <mergeCell ref="B7:B8"/>
    <mergeCell ref="B4:F4"/>
  </mergeCells>
  <pageMargins left="1.1811023622047245" right="0.19685039370078741" top="0.78740157480314965" bottom="0.47244094488188981" header="0.51181102362204722" footer="0.39370078740157483"/>
  <pageSetup paperSize="9" scale="58" firstPageNumber="0" orientation="portrait" r:id="rId1"/>
  <headerFooter>
    <oddFooter>&amp;C&amp;"Arial,Обычный"&amp;8 - 1 -</oddFooter>
  </headerFooter>
  <rowBreaks count="6" manualBreakCount="6">
    <brk id="32" max="5" man="1"/>
    <brk id="65" max="5" man="1"/>
    <brk id="91" max="5" man="1"/>
    <brk id="115" max="5" man="1"/>
    <brk id="164" max="5" man="1"/>
    <brk id="19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0"/>
  <sheetViews>
    <sheetView view="pageBreakPreview" zoomScale="87" zoomScaleNormal="100" zoomScaleSheetLayoutView="87" workbookViewId="0">
      <selection activeCell="F3" sqref="F3:J3"/>
    </sheetView>
  </sheetViews>
  <sheetFormatPr defaultRowHeight="15" x14ac:dyDescent="0.25"/>
  <cols>
    <col min="1" max="1" width="4.5703125" style="49" customWidth="1"/>
    <col min="2" max="2" width="53.7109375" style="49" customWidth="1"/>
    <col min="3" max="4" width="7.5703125" style="49" customWidth="1"/>
    <col min="5" max="5" width="21" style="49" customWidth="1"/>
    <col min="6" max="6" width="22" style="49" customWidth="1"/>
    <col min="7" max="7" width="0.140625" style="49" hidden="1" customWidth="1"/>
    <col min="8" max="8" width="9.140625" style="49" hidden="1" customWidth="1"/>
    <col min="9" max="9" width="16.5703125" style="49" hidden="1" customWidth="1"/>
    <col min="10" max="10" width="15.85546875" style="50" customWidth="1"/>
    <col min="11" max="256" width="9.140625" style="49" customWidth="1"/>
    <col min="257" max="257" width="4.5703125" style="49" customWidth="1"/>
    <col min="258" max="258" width="53.7109375" style="49" customWidth="1"/>
    <col min="259" max="260" width="7.5703125" style="49" customWidth="1"/>
    <col min="261" max="261" width="21" style="49" customWidth="1"/>
    <col min="262" max="262" width="20.7109375" style="49" customWidth="1"/>
    <col min="263" max="265" width="11.5703125" style="49" hidden="1"/>
    <col min="266" max="266" width="13" style="49" customWidth="1"/>
    <col min="267" max="512" width="9.140625" style="49" customWidth="1"/>
    <col min="513" max="513" width="4.5703125" style="49" customWidth="1"/>
    <col min="514" max="514" width="53.7109375" style="49" customWidth="1"/>
    <col min="515" max="516" width="7.5703125" style="49" customWidth="1"/>
    <col min="517" max="517" width="21" style="49" customWidth="1"/>
    <col min="518" max="518" width="20.7109375" style="49" customWidth="1"/>
    <col min="519" max="521" width="11.5703125" style="49" hidden="1"/>
    <col min="522" max="522" width="13" style="49" customWidth="1"/>
    <col min="523" max="768" width="9.140625" style="49" customWidth="1"/>
    <col min="769" max="769" width="4.5703125" style="49" customWidth="1"/>
    <col min="770" max="770" width="53.7109375" style="49" customWidth="1"/>
    <col min="771" max="772" width="7.5703125" style="49" customWidth="1"/>
    <col min="773" max="773" width="21" style="49" customWidth="1"/>
    <col min="774" max="774" width="20.7109375" style="49" customWidth="1"/>
    <col min="775" max="777" width="11.5703125" style="49" hidden="1"/>
    <col min="778" max="778" width="13" style="49" customWidth="1"/>
    <col min="779" max="1025" width="9.140625" style="49" customWidth="1"/>
    <col min="1026" max="16384" width="9.140625" style="17"/>
  </cols>
  <sheetData>
    <row r="1" spans="1:10" ht="17.25" customHeight="1" x14ac:dyDescent="0.25"/>
    <row r="2" spans="1:10" s="51" customFormat="1" ht="18" customHeight="1" x14ac:dyDescent="0.2">
      <c r="C2" s="52"/>
      <c r="D2" s="52"/>
      <c r="E2" s="53"/>
      <c r="F2" s="392" t="s">
        <v>165</v>
      </c>
      <c r="G2" s="392"/>
      <c r="H2" s="392"/>
      <c r="I2" s="392"/>
      <c r="J2" s="392"/>
    </row>
    <row r="3" spans="1:10" s="51" customFormat="1" ht="61.5" customHeight="1" x14ac:dyDescent="0.2">
      <c r="C3" s="52"/>
      <c r="D3" s="52"/>
      <c r="E3" s="54"/>
      <c r="F3" s="393" t="str">
        <f>ДОХОДЫ!E3</f>
        <v>к решению Собрния представителей муниципального образования Заокский район от 20.06.2024 г. № 12/1</v>
      </c>
      <c r="G3" s="393"/>
      <c r="H3" s="393"/>
      <c r="I3" s="393"/>
      <c r="J3" s="393"/>
    </row>
    <row r="4" spans="1:10" s="51" customFormat="1" ht="30" customHeight="1" thickBot="1" x14ac:dyDescent="0.25">
      <c r="C4" s="52"/>
      <c r="D4" s="52"/>
      <c r="E4" s="55"/>
      <c r="F4" s="56"/>
      <c r="G4" s="55"/>
      <c r="H4" s="55"/>
      <c r="I4" s="55"/>
      <c r="J4" s="57" t="s">
        <v>2</v>
      </c>
    </row>
    <row r="5" spans="1:10" s="51" customFormat="1" ht="33.75" customHeight="1" thickBot="1" x14ac:dyDescent="0.25">
      <c r="A5" s="394" t="s">
        <v>166</v>
      </c>
      <c r="B5" s="395" t="s">
        <v>167</v>
      </c>
      <c r="C5" s="396" t="s">
        <v>168</v>
      </c>
      <c r="D5" s="396" t="s">
        <v>169</v>
      </c>
      <c r="E5" s="397" t="s">
        <v>3</v>
      </c>
      <c r="F5" s="398"/>
      <c r="G5" s="398"/>
      <c r="H5" s="398"/>
      <c r="I5" s="398"/>
      <c r="J5" s="399"/>
    </row>
    <row r="6" spans="1:10" s="51" customFormat="1" ht="35.25" customHeight="1" thickBot="1" x14ac:dyDescent="0.25">
      <c r="A6" s="394"/>
      <c r="B6" s="395"/>
      <c r="C6" s="396"/>
      <c r="D6" s="396"/>
      <c r="E6" s="58" t="str">
        <f>ДОХОДЫ!D8</f>
        <v>Утвержденный план на 2023 год</v>
      </c>
      <c r="F6" s="59" t="str">
        <f>ДОХОДЫ!E8</f>
        <v>Исполнено за 2023 год</v>
      </c>
      <c r="G6" s="60" t="s">
        <v>170</v>
      </c>
      <c r="H6" s="61" t="s">
        <v>171</v>
      </c>
      <c r="I6" s="62" t="s">
        <v>172</v>
      </c>
      <c r="J6" s="63" t="s">
        <v>277</v>
      </c>
    </row>
    <row r="7" spans="1:10" s="65" customFormat="1" ht="19.5" customHeight="1" thickBot="1" x14ac:dyDescent="0.35">
      <c r="A7" s="64"/>
      <c r="B7" s="390" t="s">
        <v>173</v>
      </c>
      <c r="C7" s="390"/>
      <c r="D7" s="390"/>
      <c r="E7" s="390"/>
      <c r="F7" s="390"/>
      <c r="G7" s="390"/>
      <c r="H7" s="390"/>
      <c r="I7" s="390"/>
      <c r="J7" s="391"/>
    </row>
    <row r="8" spans="1:10" s="75" customFormat="1" ht="24.6" customHeight="1" x14ac:dyDescent="0.3">
      <c r="A8" s="66">
        <v>1</v>
      </c>
      <c r="B8" s="67" t="s">
        <v>174</v>
      </c>
      <c r="C8" s="68" t="s">
        <v>175</v>
      </c>
      <c r="D8" s="69" t="s">
        <v>176</v>
      </c>
      <c r="E8" s="70">
        <f>SUM(E11:E16)</f>
        <v>100026463.91</v>
      </c>
      <c r="F8" s="70">
        <f>SUM(F11+F12+F13+F14+F15+F16)</f>
        <v>84996977.700000003</v>
      </c>
      <c r="G8" s="71">
        <f>SUM(F8/E8)*100</f>
        <v>84.974490127409723</v>
      </c>
      <c r="H8" s="72" t="e">
        <f>SUM(F8/#REF!)*100</f>
        <v>#REF!</v>
      </c>
      <c r="I8" s="73">
        <f>SUM(F8/E8*100)</f>
        <v>84.974490127409723</v>
      </c>
      <c r="J8" s="74">
        <f>F8/E8</f>
        <v>0.8497449012740973</v>
      </c>
    </row>
    <row r="9" spans="1:10" s="65" customFormat="1" ht="12.75" hidden="1" customHeight="1" x14ac:dyDescent="0.3">
      <c r="A9" s="76"/>
      <c r="B9" s="77" t="s">
        <v>177</v>
      </c>
      <c r="C9" s="78" t="s">
        <v>178</v>
      </c>
      <c r="D9" s="79" t="s">
        <v>179</v>
      </c>
      <c r="E9" s="80">
        <v>0</v>
      </c>
      <c r="F9" s="80">
        <v>0</v>
      </c>
      <c r="G9" s="81">
        <v>0</v>
      </c>
      <c r="H9" s="82">
        <v>0</v>
      </c>
      <c r="I9" s="83"/>
      <c r="J9" s="84"/>
    </row>
    <row r="10" spans="1:10" s="65" customFormat="1" ht="12.75" hidden="1" customHeight="1" x14ac:dyDescent="0.3">
      <c r="A10" s="76"/>
      <c r="B10" s="85" t="s">
        <v>180</v>
      </c>
      <c r="C10" s="86" t="s">
        <v>178</v>
      </c>
      <c r="D10" s="87" t="s">
        <v>181</v>
      </c>
      <c r="E10" s="88">
        <v>0</v>
      </c>
      <c r="F10" s="88">
        <v>0</v>
      </c>
      <c r="G10" s="89" t="e">
        <f>SUM(F10/E10)*100</f>
        <v>#DIV/0!</v>
      </c>
      <c r="H10" s="90" t="e">
        <f>SUM(F10/#REF!)*100</f>
        <v>#REF!</v>
      </c>
      <c r="I10" s="91"/>
      <c r="J10" s="92"/>
    </row>
    <row r="11" spans="1:10" s="65" customFormat="1" ht="63" x14ac:dyDescent="0.3">
      <c r="A11" s="93"/>
      <c r="B11" s="94" t="s">
        <v>182</v>
      </c>
      <c r="C11" s="95" t="s">
        <v>175</v>
      </c>
      <c r="D11" s="95" t="s">
        <v>183</v>
      </c>
      <c r="E11" s="96">
        <v>39620418.280000001</v>
      </c>
      <c r="F11" s="96">
        <v>35014717.25</v>
      </c>
      <c r="G11" s="97">
        <f>SUM(F11/E11)*100</f>
        <v>88.375435621473713</v>
      </c>
      <c r="H11" s="98" t="e">
        <f>SUM(F11/#REF!)*100</f>
        <v>#REF!</v>
      </c>
      <c r="I11" s="73">
        <f t="shared" ref="I11:I23" si="0">SUM(F11/E11*100)</f>
        <v>88.375435621473713</v>
      </c>
      <c r="J11" s="99">
        <f>F11/E11</f>
        <v>0.88375435621473708</v>
      </c>
    </row>
    <row r="12" spans="1:10" s="65" customFormat="1" ht="18.75" x14ac:dyDescent="0.3">
      <c r="A12" s="93"/>
      <c r="B12" s="100" t="s">
        <v>184</v>
      </c>
      <c r="C12" s="87" t="s">
        <v>175</v>
      </c>
      <c r="D12" s="87" t="s">
        <v>185</v>
      </c>
      <c r="E12" s="88">
        <v>3321.85</v>
      </c>
      <c r="F12" s="88">
        <v>332.7</v>
      </c>
      <c r="G12" s="89">
        <f>SUM(F12/E12)*100</f>
        <v>10.015503409244848</v>
      </c>
      <c r="H12" s="90">
        <v>0</v>
      </c>
      <c r="I12" s="101">
        <f t="shared" si="0"/>
        <v>10.015503409244848</v>
      </c>
      <c r="J12" s="102">
        <f>F12/E12</f>
        <v>0.10015503409244848</v>
      </c>
    </row>
    <row r="13" spans="1:10" s="65" customFormat="1" ht="47.25" x14ac:dyDescent="0.3">
      <c r="A13" s="76"/>
      <c r="B13" s="103" t="s">
        <v>186</v>
      </c>
      <c r="C13" s="104" t="s">
        <v>175</v>
      </c>
      <c r="D13" s="105" t="s">
        <v>187</v>
      </c>
      <c r="E13" s="106">
        <v>10522658.300000001</v>
      </c>
      <c r="F13" s="106">
        <v>10377985.91</v>
      </c>
      <c r="G13" s="107">
        <f>SUM(F13/E13)*100</f>
        <v>98.625134582199621</v>
      </c>
      <c r="H13" s="108" t="e">
        <f>SUM(F13/#REF!)*100</f>
        <v>#REF!</v>
      </c>
      <c r="I13" s="109">
        <f t="shared" si="0"/>
        <v>98.625134582199621</v>
      </c>
      <c r="J13" s="110">
        <f>F13/E13</f>
        <v>0.98625134582199625</v>
      </c>
    </row>
    <row r="14" spans="1:10" s="65" customFormat="1" ht="18.75" x14ac:dyDescent="0.3">
      <c r="A14" s="76"/>
      <c r="B14" s="85" t="s">
        <v>188</v>
      </c>
      <c r="C14" s="86" t="s">
        <v>175</v>
      </c>
      <c r="D14" s="87" t="s">
        <v>189</v>
      </c>
      <c r="E14" s="88">
        <v>500000</v>
      </c>
      <c r="F14" s="88">
        <v>175640</v>
      </c>
      <c r="G14" s="89">
        <v>0</v>
      </c>
      <c r="H14" s="90">
        <v>0</v>
      </c>
      <c r="I14" s="101">
        <f t="shared" si="0"/>
        <v>35.128</v>
      </c>
      <c r="J14" s="111">
        <f>F14/E14</f>
        <v>0.35127999999999998</v>
      </c>
    </row>
    <row r="15" spans="1:10" s="65" customFormat="1" ht="18.75" customHeight="1" x14ac:dyDescent="0.3">
      <c r="A15" s="76"/>
      <c r="B15" s="103" t="s">
        <v>190</v>
      </c>
      <c r="C15" s="104" t="s">
        <v>175</v>
      </c>
      <c r="D15" s="105" t="s">
        <v>191</v>
      </c>
      <c r="E15" s="106">
        <v>1400000</v>
      </c>
      <c r="F15" s="106">
        <v>0</v>
      </c>
      <c r="G15" s="107">
        <f>SUM(F15/E15)*100</f>
        <v>0</v>
      </c>
      <c r="H15" s="108">
        <v>0</v>
      </c>
      <c r="I15" s="109">
        <f t="shared" si="0"/>
        <v>0</v>
      </c>
      <c r="J15" s="110">
        <v>0</v>
      </c>
    </row>
    <row r="16" spans="1:10" s="65" customFormat="1" ht="21.75" customHeight="1" thickBot="1" x14ac:dyDescent="0.35">
      <c r="A16" s="112"/>
      <c r="B16" s="113" t="s">
        <v>192</v>
      </c>
      <c r="C16" s="114" t="s">
        <v>175</v>
      </c>
      <c r="D16" s="115" t="s">
        <v>193</v>
      </c>
      <c r="E16" s="116">
        <v>47980065.479999997</v>
      </c>
      <c r="F16" s="116">
        <v>39428301.840000004</v>
      </c>
      <c r="G16" s="97">
        <f>SUM(F16/E16)*100</f>
        <v>82.176423574151414</v>
      </c>
      <c r="H16" s="98" t="e">
        <f>SUM(F16/#REF!)*100</f>
        <v>#REF!</v>
      </c>
      <c r="I16" s="101">
        <f t="shared" si="0"/>
        <v>82.176423574151414</v>
      </c>
      <c r="J16" s="117">
        <f t="shared" ref="J16:J23" si="1">F16/E16</f>
        <v>0.82176423574151414</v>
      </c>
    </row>
    <row r="17" spans="1:10" s="75" customFormat="1" ht="17.25" customHeight="1" x14ac:dyDescent="0.3">
      <c r="A17" s="66">
        <v>2</v>
      </c>
      <c r="B17" s="67" t="s">
        <v>194</v>
      </c>
      <c r="C17" s="68" t="s">
        <v>195</v>
      </c>
      <c r="D17" s="69" t="s">
        <v>176</v>
      </c>
      <c r="E17" s="118">
        <f>SUM(E18)</f>
        <v>925119.11</v>
      </c>
      <c r="F17" s="118">
        <f>SUM(F18)</f>
        <v>925119.11</v>
      </c>
      <c r="G17" s="71">
        <v>0</v>
      </c>
      <c r="H17" s="72">
        <v>0</v>
      </c>
      <c r="I17" s="73">
        <f t="shared" si="0"/>
        <v>100</v>
      </c>
      <c r="J17" s="119">
        <f t="shared" si="1"/>
        <v>1</v>
      </c>
    </row>
    <row r="18" spans="1:10" s="65" customFormat="1" ht="19.5" thickBot="1" x14ac:dyDescent="0.35">
      <c r="A18" s="112"/>
      <c r="B18" s="113" t="s">
        <v>196</v>
      </c>
      <c r="C18" s="114" t="s">
        <v>195</v>
      </c>
      <c r="D18" s="115" t="s">
        <v>197</v>
      </c>
      <c r="E18" s="116">
        <v>925119.11</v>
      </c>
      <c r="F18" s="116">
        <v>925119.11</v>
      </c>
      <c r="G18" s="97">
        <v>0</v>
      </c>
      <c r="H18" s="98">
        <v>0</v>
      </c>
      <c r="I18" s="101">
        <f t="shared" si="0"/>
        <v>100</v>
      </c>
      <c r="J18" s="117">
        <f t="shared" si="1"/>
        <v>1</v>
      </c>
    </row>
    <row r="19" spans="1:10" s="65" customFormat="1" ht="30" customHeight="1" x14ac:dyDescent="0.3">
      <c r="A19" s="66">
        <v>3</v>
      </c>
      <c r="B19" s="120" t="s">
        <v>198</v>
      </c>
      <c r="C19" s="121" t="s">
        <v>197</v>
      </c>
      <c r="D19" s="122" t="s">
        <v>176</v>
      </c>
      <c r="E19" s="123">
        <f>E20+E21+E22</f>
        <v>8316947.29</v>
      </c>
      <c r="F19" s="123">
        <f>SUM(F20+F21+F22)</f>
        <v>8020983.2800000003</v>
      </c>
      <c r="G19" s="89"/>
      <c r="H19" s="90"/>
      <c r="I19" s="101">
        <f t="shared" si="0"/>
        <v>96.441434583144996</v>
      </c>
      <c r="J19" s="92">
        <f t="shared" si="1"/>
        <v>0.96441434583144992</v>
      </c>
    </row>
    <row r="20" spans="1:10" s="65" customFormat="1" ht="21.75" hidden="1" customHeight="1" x14ac:dyDescent="0.3">
      <c r="A20" s="76"/>
      <c r="B20" s="124" t="s">
        <v>199</v>
      </c>
      <c r="C20" s="104" t="s">
        <v>197</v>
      </c>
      <c r="D20" s="125" t="s">
        <v>183</v>
      </c>
      <c r="E20" s="106">
        <v>0</v>
      </c>
      <c r="F20" s="106">
        <v>0</v>
      </c>
      <c r="G20" s="107"/>
      <c r="H20" s="108"/>
      <c r="I20" s="109" t="e">
        <f t="shared" si="0"/>
        <v>#DIV/0!</v>
      </c>
      <c r="J20" s="110" t="e">
        <f t="shared" si="1"/>
        <v>#DIV/0!</v>
      </c>
    </row>
    <row r="21" spans="1:10" s="65" customFormat="1" ht="48" customHeight="1" x14ac:dyDescent="0.3">
      <c r="A21" s="76"/>
      <c r="B21" s="103" t="s">
        <v>463</v>
      </c>
      <c r="C21" s="105" t="s">
        <v>197</v>
      </c>
      <c r="D21" s="105" t="s">
        <v>212</v>
      </c>
      <c r="E21" s="126">
        <v>7789684.7999999998</v>
      </c>
      <c r="F21" s="106">
        <v>7509683.2800000003</v>
      </c>
      <c r="G21" s="107"/>
      <c r="H21" s="108"/>
      <c r="I21" s="109">
        <f t="shared" si="0"/>
        <v>96.405483313009029</v>
      </c>
      <c r="J21" s="110">
        <f t="shared" si="1"/>
        <v>0.96405483313009022</v>
      </c>
    </row>
    <row r="22" spans="1:10" s="75" customFormat="1" ht="32.25" thickBot="1" x14ac:dyDescent="0.35">
      <c r="A22" s="112"/>
      <c r="B22" s="127" t="s">
        <v>201</v>
      </c>
      <c r="C22" s="114" t="s">
        <v>197</v>
      </c>
      <c r="D22" s="115" t="s">
        <v>202</v>
      </c>
      <c r="E22" s="116">
        <v>527262.49</v>
      </c>
      <c r="F22" s="116">
        <v>511300</v>
      </c>
      <c r="G22" s="89"/>
      <c r="H22" s="90"/>
      <c r="I22" s="101">
        <f t="shared" si="0"/>
        <v>96.972572427824332</v>
      </c>
      <c r="J22" s="117">
        <f t="shared" si="1"/>
        <v>0.96972572427824333</v>
      </c>
    </row>
    <row r="23" spans="1:10" s="65" customFormat="1" ht="21.75" customHeight="1" x14ac:dyDescent="0.3">
      <c r="A23" s="66">
        <v>4</v>
      </c>
      <c r="B23" s="128" t="s">
        <v>203</v>
      </c>
      <c r="C23" s="68" t="s">
        <v>183</v>
      </c>
      <c r="D23" s="129" t="s">
        <v>176</v>
      </c>
      <c r="E23" s="70">
        <f>SUM(E24:E30)</f>
        <v>128535669.83</v>
      </c>
      <c r="F23" s="70">
        <f>SUM(F24:F30)</f>
        <v>124564928.81999999</v>
      </c>
      <c r="G23" s="130">
        <f>SUM(F23/E23)*100</f>
        <v>96.910786698158063</v>
      </c>
      <c r="H23" s="131">
        <v>0</v>
      </c>
      <c r="I23" s="101">
        <f t="shared" si="0"/>
        <v>96.910786698158063</v>
      </c>
      <c r="J23" s="132">
        <f t="shared" si="1"/>
        <v>0.96910786698158058</v>
      </c>
    </row>
    <row r="24" spans="1:10" s="65" customFormat="1" ht="18" customHeight="1" x14ac:dyDescent="0.3">
      <c r="A24" s="133"/>
      <c r="B24" s="134" t="s">
        <v>205</v>
      </c>
      <c r="C24" s="86" t="s">
        <v>183</v>
      </c>
      <c r="D24" s="104" t="s">
        <v>175</v>
      </c>
      <c r="E24" s="135">
        <v>706645.26</v>
      </c>
      <c r="F24" s="136">
        <v>706645.26</v>
      </c>
      <c r="G24" s="130"/>
      <c r="H24" s="131"/>
      <c r="I24" s="101"/>
      <c r="J24" s="137">
        <f>F24/E24</f>
        <v>1</v>
      </c>
    </row>
    <row r="25" spans="1:10" s="65" customFormat="1" ht="17.25" customHeight="1" x14ac:dyDescent="0.3">
      <c r="A25" s="133"/>
      <c r="B25" s="138" t="s">
        <v>206</v>
      </c>
      <c r="C25" s="104" t="s">
        <v>183</v>
      </c>
      <c r="D25" s="104" t="s">
        <v>185</v>
      </c>
      <c r="E25" s="139">
        <v>1399612.9</v>
      </c>
      <c r="F25" s="136">
        <v>1174076.8999999999</v>
      </c>
      <c r="G25" s="140"/>
      <c r="H25" s="141"/>
      <c r="I25" s="109"/>
      <c r="J25" s="142">
        <f>F25/E25</f>
        <v>0.83885830146321172</v>
      </c>
    </row>
    <row r="26" spans="1:10" s="65" customFormat="1" ht="18.75" hidden="1" customHeight="1" x14ac:dyDescent="0.3">
      <c r="A26" s="133"/>
      <c r="B26" s="143" t="s">
        <v>207</v>
      </c>
      <c r="C26" s="86" t="s">
        <v>183</v>
      </c>
      <c r="D26" s="86" t="s">
        <v>187</v>
      </c>
      <c r="E26" s="135"/>
      <c r="F26" s="144"/>
      <c r="G26" s="130"/>
      <c r="H26" s="131"/>
      <c r="I26" s="101"/>
      <c r="J26" s="137"/>
    </row>
    <row r="27" spans="1:10" s="65" customFormat="1" ht="22.5" hidden="1" customHeight="1" x14ac:dyDescent="0.3">
      <c r="A27" s="76"/>
      <c r="B27" s="143" t="s">
        <v>208</v>
      </c>
      <c r="C27" s="86" t="s">
        <v>183</v>
      </c>
      <c r="D27" s="86" t="s">
        <v>209</v>
      </c>
      <c r="E27" s="145">
        <v>0</v>
      </c>
      <c r="F27" s="88">
        <v>0</v>
      </c>
      <c r="G27" s="89" t="e">
        <f>SUM(F27/E27)*100</f>
        <v>#DIV/0!</v>
      </c>
      <c r="H27" s="90">
        <v>0</v>
      </c>
      <c r="I27" s="101" t="e">
        <f>SUM(F27/E27*100)</f>
        <v>#DIV/0!</v>
      </c>
      <c r="J27" s="137"/>
    </row>
    <row r="28" spans="1:10" s="65" customFormat="1" ht="22.5" customHeight="1" x14ac:dyDescent="0.3">
      <c r="A28" s="76"/>
      <c r="B28" s="143" t="s">
        <v>210</v>
      </c>
      <c r="C28" s="86" t="s">
        <v>183</v>
      </c>
      <c r="D28" s="86" t="s">
        <v>200</v>
      </c>
      <c r="E28" s="145">
        <v>125253311.67</v>
      </c>
      <c r="F28" s="88">
        <v>121708197.52</v>
      </c>
      <c r="G28" s="89">
        <f>SUM(F28/E28)*100</f>
        <v>97.16964437687669</v>
      </c>
      <c r="H28" s="90">
        <v>0</v>
      </c>
      <c r="I28" s="101">
        <f>SUM(F28/E28*100)</f>
        <v>97.16964437687669</v>
      </c>
      <c r="J28" s="137">
        <f t="shared" ref="J28:J37" si="2">F28/E28</f>
        <v>0.97169644376876696</v>
      </c>
    </row>
    <row r="29" spans="1:10" s="65" customFormat="1" ht="22.5" customHeight="1" x14ac:dyDescent="0.3">
      <c r="A29" s="76"/>
      <c r="B29" s="138" t="s">
        <v>211</v>
      </c>
      <c r="C29" s="104" t="s">
        <v>183</v>
      </c>
      <c r="D29" s="104" t="s">
        <v>212</v>
      </c>
      <c r="E29" s="126">
        <v>0</v>
      </c>
      <c r="F29" s="106">
        <v>0</v>
      </c>
      <c r="G29" s="107"/>
      <c r="H29" s="108"/>
      <c r="I29" s="109"/>
      <c r="J29" s="378" t="e">
        <f t="shared" si="2"/>
        <v>#DIV/0!</v>
      </c>
    </row>
    <row r="30" spans="1:10" s="75" customFormat="1" ht="32.25" thickBot="1" x14ac:dyDescent="0.35">
      <c r="A30" s="112"/>
      <c r="B30" s="146" t="s">
        <v>213</v>
      </c>
      <c r="C30" s="114" t="s">
        <v>183</v>
      </c>
      <c r="D30" s="114" t="s">
        <v>214</v>
      </c>
      <c r="E30" s="147">
        <v>1176100</v>
      </c>
      <c r="F30" s="116">
        <v>976009.14</v>
      </c>
      <c r="G30" s="97">
        <f>SUM(F30/E30)*100</f>
        <v>82.986917779100423</v>
      </c>
      <c r="H30" s="98" t="e">
        <f>SUM(F30/#REF!)*100</f>
        <v>#REF!</v>
      </c>
      <c r="I30" s="101">
        <f t="shared" ref="I30:I35" si="3">SUM(F30/E30*100)</f>
        <v>82.986917779100423</v>
      </c>
      <c r="J30" s="148">
        <f t="shared" si="2"/>
        <v>0.82986917779100422</v>
      </c>
    </row>
    <row r="31" spans="1:10" s="65" customFormat="1" ht="21.75" customHeight="1" x14ac:dyDescent="0.3">
      <c r="A31" s="66">
        <v>5</v>
      </c>
      <c r="B31" s="120" t="s">
        <v>215</v>
      </c>
      <c r="C31" s="129" t="s">
        <v>185</v>
      </c>
      <c r="D31" s="149" t="s">
        <v>176</v>
      </c>
      <c r="E31" s="150">
        <f>SUM(E32:E35)</f>
        <v>103898346.31999999</v>
      </c>
      <c r="F31" s="150">
        <f>F32+F33+F34+F35</f>
        <v>88647633.840000004</v>
      </c>
      <c r="G31" s="151">
        <f>SUM(F31/E31)*100</f>
        <v>85.321506048778858</v>
      </c>
      <c r="H31" s="152" t="e">
        <f>SUM(F31/#REF!)*100</f>
        <v>#REF!</v>
      </c>
      <c r="I31" s="101">
        <f t="shared" si="3"/>
        <v>85.321506048778858</v>
      </c>
      <c r="J31" s="153">
        <f t="shared" si="2"/>
        <v>0.85321506048778861</v>
      </c>
    </row>
    <row r="32" spans="1:10" s="65" customFormat="1" ht="21.75" customHeight="1" x14ac:dyDescent="0.3">
      <c r="A32" s="76"/>
      <c r="B32" s="124" t="s">
        <v>216</v>
      </c>
      <c r="C32" s="104" t="s">
        <v>185</v>
      </c>
      <c r="D32" s="125" t="s">
        <v>175</v>
      </c>
      <c r="E32" s="154">
        <v>6830000</v>
      </c>
      <c r="F32" s="106">
        <v>6408891.6100000003</v>
      </c>
      <c r="G32" s="155">
        <v>0</v>
      </c>
      <c r="H32" s="108">
        <v>0</v>
      </c>
      <c r="I32" s="109">
        <f t="shared" si="3"/>
        <v>93.834430600292833</v>
      </c>
      <c r="J32" s="142">
        <f t="shared" si="2"/>
        <v>0.93834430600292829</v>
      </c>
    </row>
    <row r="33" spans="1:10" s="65" customFormat="1" ht="21.75" customHeight="1" x14ac:dyDescent="0.3">
      <c r="A33" s="76"/>
      <c r="B33" s="54" t="s">
        <v>217</v>
      </c>
      <c r="C33" s="86" t="s">
        <v>185</v>
      </c>
      <c r="D33" s="156" t="s">
        <v>195</v>
      </c>
      <c r="E33" s="157">
        <v>33391503.539999999</v>
      </c>
      <c r="F33" s="88">
        <v>27367370.039999999</v>
      </c>
      <c r="G33" s="91">
        <f>SUM(F33/E33)*100</f>
        <v>81.959082816430723</v>
      </c>
      <c r="H33" s="90" t="e">
        <f>SUM(F33/#REF!)*100</f>
        <v>#REF!</v>
      </c>
      <c r="I33" s="101">
        <f t="shared" si="3"/>
        <v>81.959082816430723</v>
      </c>
      <c r="J33" s="137">
        <f t="shared" si="2"/>
        <v>0.81959082816430728</v>
      </c>
    </row>
    <row r="34" spans="1:10" s="65" customFormat="1" ht="21.75" customHeight="1" x14ac:dyDescent="0.3">
      <c r="A34" s="76"/>
      <c r="B34" s="103" t="s">
        <v>218</v>
      </c>
      <c r="C34" s="105" t="s">
        <v>185</v>
      </c>
      <c r="D34" s="105" t="s">
        <v>197</v>
      </c>
      <c r="E34" s="158">
        <v>24033865.59</v>
      </c>
      <c r="F34" s="106">
        <v>19846916.879999999</v>
      </c>
      <c r="G34" s="155">
        <f>SUM(F34/E34)*100</f>
        <v>82.578962612896916</v>
      </c>
      <c r="H34" s="108"/>
      <c r="I34" s="109">
        <f t="shared" si="3"/>
        <v>82.578962612896916</v>
      </c>
      <c r="J34" s="142">
        <f t="shared" si="2"/>
        <v>0.82578962612896922</v>
      </c>
    </row>
    <row r="35" spans="1:10" s="65" customFormat="1" ht="36.75" customHeight="1" thickBot="1" x14ac:dyDescent="0.35">
      <c r="A35" s="112"/>
      <c r="B35" s="127" t="s">
        <v>219</v>
      </c>
      <c r="C35" s="114" t="s">
        <v>185</v>
      </c>
      <c r="D35" s="159" t="s">
        <v>185</v>
      </c>
      <c r="E35" s="160">
        <v>39642977.189999998</v>
      </c>
      <c r="F35" s="116">
        <v>35024455.310000002</v>
      </c>
      <c r="G35" s="91">
        <f>SUM(F35/E35)*100</f>
        <v>88.349709816534599</v>
      </c>
      <c r="H35" s="90"/>
      <c r="I35" s="101">
        <f t="shared" si="3"/>
        <v>88.349709816534599</v>
      </c>
      <c r="J35" s="148">
        <f t="shared" si="2"/>
        <v>0.88349709816534605</v>
      </c>
    </row>
    <row r="36" spans="1:10" s="65" customFormat="1" ht="21.75" customHeight="1" x14ac:dyDescent="0.3">
      <c r="A36" s="76">
        <v>6</v>
      </c>
      <c r="B36" s="161" t="s">
        <v>220</v>
      </c>
      <c r="C36" s="129" t="s">
        <v>187</v>
      </c>
      <c r="D36" s="121" t="s">
        <v>176</v>
      </c>
      <c r="E36" s="123">
        <f>SUM(E37:E38)</f>
        <v>1674769.83</v>
      </c>
      <c r="F36" s="162">
        <f>SUM(F37:F38)</f>
        <v>1674119.8199999998</v>
      </c>
      <c r="G36" s="91"/>
      <c r="H36" s="90"/>
      <c r="I36" s="101"/>
      <c r="J36" s="153">
        <f t="shared" si="2"/>
        <v>0.99961188099501397</v>
      </c>
    </row>
    <row r="37" spans="1:10" s="65" customFormat="1" ht="21" customHeight="1" x14ac:dyDescent="0.3">
      <c r="A37" s="163"/>
      <c r="B37" s="103" t="s">
        <v>276</v>
      </c>
      <c r="C37" s="104" t="s">
        <v>187</v>
      </c>
      <c r="D37" s="104" t="s">
        <v>197</v>
      </c>
      <c r="E37" s="106">
        <v>996769.83</v>
      </c>
      <c r="F37" s="106">
        <v>996769.82</v>
      </c>
      <c r="G37" s="91"/>
      <c r="H37" s="90"/>
      <c r="I37" s="101"/>
      <c r="J37" s="350">
        <f t="shared" si="2"/>
        <v>0.99999998996759365</v>
      </c>
    </row>
    <row r="38" spans="1:10" s="65" customFormat="1" ht="31.5" customHeight="1" thickBot="1" x14ac:dyDescent="0.35">
      <c r="A38" s="76"/>
      <c r="B38" s="54" t="s">
        <v>221</v>
      </c>
      <c r="C38" s="86" t="s">
        <v>187</v>
      </c>
      <c r="D38" s="114" t="s">
        <v>185</v>
      </c>
      <c r="E38" s="116">
        <v>678000</v>
      </c>
      <c r="F38" s="116">
        <v>677350</v>
      </c>
      <c r="G38" s="91"/>
      <c r="H38" s="90"/>
      <c r="I38" s="101"/>
      <c r="J38" s="148">
        <f t="shared" ref="J38:J48" si="4">F38/E38</f>
        <v>0.99904129793510321</v>
      </c>
    </row>
    <row r="39" spans="1:10" s="75" customFormat="1" ht="21.75" customHeight="1" x14ac:dyDescent="0.3">
      <c r="A39" s="66">
        <v>7</v>
      </c>
      <c r="B39" s="120" t="s">
        <v>222</v>
      </c>
      <c r="C39" s="121" t="s">
        <v>189</v>
      </c>
      <c r="D39" s="121" t="s">
        <v>176</v>
      </c>
      <c r="E39" s="150">
        <f>SUM(E40:E45)</f>
        <v>721889934.62</v>
      </c>
      <c r="F39" s="150">
        <f>F40+F41+F42+F43+F44+F45</f>
        <v>702736936.74999988</v>
      </c>
      <c r="G39" s="165">
        <f>SUM(F39/E39)*100</f>
        <v>97.346825748431826</v>
      </c>
      <c r="H39" s="152" t="e">
        <f>SUM(F39/#REF!)*100</f>
        <v>#REF!</v>
      </c>
      <c r="I39" s="101">
        <f>SUM(F39/E39*100)</f>
        <v>97.346825748431826</v>
      </c>
      <c r="J39" s="153">
        <f t="shared" si="4"/>
        <v>0.97346825748431831</v>
      </c>
    </row>
    <row r="40" spans="1:10" s="65" customFormat="1" ht="18.75" x14ac:dyDescent="0.3">
      <c r="A40" s="133"/>
      <c r="B40" s="138" t="s">
        <v>223</v>
      </c>
      <c r="C40" s="104" t="s">
        <v>189</v>
      </c>
      <c r="D40" s="104" t="s">
        <v>175</v>
      </c>
      <c r="E40" s="379">
        <v>200462832.00999999</v>
      </c>
      <c r="F40" s="136">
        <v>193979178.12</v>
      </c>
      <c r="G40" s="107">
        <f>SUM(F40/E40)*100</f>
        <v>96.765657840413752</v>
      </c>
      <c r="H40" s="108" t="e">
        <f>SUM(F40/#REF!)*100</f>
        <v>#REF!</v>
      </c>
      <c r="I40" s="109">
        <f>SUM(F40/E40*100)</f>
        <v>96.765657840413752</v>
      </c>
      <c r="J40" s="142">
        <f t="shared" si="4"/>
        <v>0.96765657840413755</v>
      </c>
    </row>
    <row r="41" spans="1:10" s="65" customFormat="1" ht="16.5" customHeight="1" x14ac:dyDescent="0.3">
      <c r="A41" s="76"/>
      <c r="B41" s="54" t="s">
        <v>224</v>
      </c>
      <c r="C41" s="86" t="s">
        <v>189</v>
      </c>
      <c r="D41" s="86" t="s">
        <v>195</v>
      </c>
      <c r="E41" s="166">
        <v>412576289.13</v>
      </c>
      <c r="F41" s="88">
        <v>403634118.67000002</v>
      </c>
      <c r="G41" s="89">
        <f>SUM(F41/E41)*100</f>
        <v>97.832601946453025</v>
      </c>
      <c r="H41" s="91" t="e">
        <f>SUM(F41/#REF!)*100</f>
        <v>#REF!</v>
      </c>
      <c r="I41" s="101">
        <f>SUM(F41/E41*100)</f>
        <v>97.832601946453025</v>
      </c>
      <c r="J41" s="137">
        <f t="shared" si="4"/>
        <v>0.97832601946453024</v>
      </c>
    </row>
    <row r="42" spans="1:10" s="65" customFormat="1" ht="18.75" x14ac:dyDescent="0.3">
      <c r="A42" s="76"/>
      <c r="B42" s="124" t="s">
        <v>225</v>
      </c>
      <c r="C42" s="104" t="s">
        <v>189</v>
      </c>
      <c r="D42" s="104" t="s">
        <v>197</v>
      </c>
      <c r="E42" s="167">
        <v>66672944.630000003</v>
      </c>
      <c r="F42" s="106">
        <v>65860443.289999999</v>
      </c>
      <c r="G42" s="107"/>
      <c r="H42" s="155"/>
      <c r="I42" s="109"/>
      <c r="J42" s="142">
        <f t="shared" si="4"/>
        <v>0.98781362748399726</v>
      </c>
    </row>
    <row r="43" spans="1:10" s="65" customFormat="1" ht="33" customHeight="1" x14ac:dyDescent="0.3">
      <c r="A43" s="76"/>
      <c r="B43" s="54" t="s">
        <v>226</v>
      </c>
      <c r="C43" s="86" t="s">
        <v>189</v>
      </c>
      <c r="D43" s="86" t="s">
        <v>185</v>
      </c>
      <c r="E43" s="166">
        <v>345793</v>
      </c>
      <c r="F43" s="88">
        <v>200850</v>
      </c>
      <c r="G43" s="89">
        <v>0</v>
      </c>
      <c r="H43" s="91">
        <v>0</v>
      </c>
      <c r="I43" s="101">
        <f t="shared" ref="I43:I61" si="5">SUM(F43/E43*100)</f>
        <v>58.083882554013535</v>
      </c>
      <c r="J43" s="137">
        <f t="shared" si="4"/>
        <v>0.58083882554013533</v>
      </c>
    </row>
    <row r="44" spans="1:10" s="65" customFormat="1" ht="18.75" x14ac:dyDescent="0.3">
      <c r="A44" s="76"/>
      <c r="B44" s="124" t="s">
        <v>227</v>
      </c>
      <c r="C44" s="104" t="s">
        <v>189</v>
      </c>
      <c r="D44" s="104" t="s">
        <v>189</v>
      </c>
      <c r="E44" s="167">
        <v>6625281.9000000004</v>
      </c>
      <c r="F44" s="106">
        <v>5531558.2400000002</v>
      </c>
      <c r="G44" s="107">
        <v>0</v>
      </c>
      <c r="H44" s="155">
        <v>0</v>
      </c>
      <c r="I44" s="109">
        <f t="shared" si="5"/>
        <v>83.491666067824227</v>
      </c>
      <c r="J44" s="142">
        <f t="shared" si="4"/>
        <v>0.83491666067824222</v>
      </c>
    </row>
    <row r="45" spans="1:10" s="75" customFormat="1" ht="23.25" customHeight="1" thickBot="1" x14ac:dyDescent="0.35">
      <c r="A45" s="112"/>
      <c r="B45" s="168" t="s">
        <v>228</v>
      </c>
      <c r="C45" s="114" t="s">
        <v>189</v>
      </c>
      <c r="D45" s="114" t="s">
        <v>200</v>
      </c>
      <c r="E45" s="169">
        <v>35206793.950000003</v>
      </c>
      <c r="F45" s="116">
        <v>33530788.43</v>
      </c>
      <c r="G45" s="97">
        <v>0</v>
      </c>
      <c r="H45" s="98">
        <v>0</v>
      </c>
      <c r="I45" s="101">
        <f t="shared" si="5"/>
        <v>95.239539498029174</v>
      </c>
      <c r="J45" s="164">
        <f t="shared" si="4"/>
        <v>0.9523953949802918</v>
      </c>
    </row>
    <row r="46" spans="1:10" s="65" customFormat="1" ht="21" customHeight="1" x14ac:dyDescent="0.3">
      <c r="A46" s="66">
        <v>8</v>
      </c>
      <c r="B46" s="170" t="s">
        <v>229</v>
      </c>
      <c r="C46" s="121" t="s">
        <v>209</v>
      </c>
      <c r="D46" s="171" t="s">
        <v>176</v>
      </c>
      <c r="E46" s="150">
        <f>SUM(E47:E48)</f>
        <v>78287972.780000001</v>
      </c>
      <c r="F46" s="150">
        <f>SUM(F47:F48)</f>
        <v>66793346.129999995</v>
      </c>
      <c r="G46" s="130">
        <f t="shared" ref="G46:G61" si="6">SUM(F46/E46)*100</f>
        <v>85.317506327183253</v>
      </c>
      <c r="H46" s="131" t="e">
        <f>SUM(F46/#REF!)*100</f>
        <v>#REF!</v>
      </c>
      <c r="I46" s="101">
        <f t="shared" si="5"/>
        <v>85.317506327183253</v>
      </c>
      <c r="J46" s="132">
        <f t="shared" si="4"/>
        <v>0.85317506327183246</v>
      </c>
    </row>
    <row r="47" spans="1:10" s="65" customFormat="1" ht="23.25" customHeight="1" x14ac:dyDescent="0.3">
      <c r="A47" s="93"/>
      <c r="B47" s="124" t="s">
        <v>230</v>
      </c>
      <c r="C47" s="172" t="s">
        <v>209</v>
      </c>
      <c r="D47" s="172" t="s">
        <v>175</v>
      </c>
      <c r="E47" s="106">
        <v>75395250.780000001</v>
      </c>
      <c r="F47" s="106">
        <v>64686931.649999999</v>
      </c>
      <c r="G47" s="107">
        <f t="shared" si="6"/>
        <v>85.797090640037254</v>
      </c>
      <c r="H47" s="108" t="e">
        <f>SUM(F47/#REF!)*100</f>
        <v>#REF!</v>
      </c>
      <c r="I47" s="109">
        <f t="shared" si="5"/>
        <v>85.797090640037254</v>
      </c>
      <c r="J47" s="142">
        <f t="shared" si="4"/>
        <v>0.85797090640037255</v>
      </c>
    </row>
    <row r="48" spans="1:10" s="75" customFormat="1" ht="33" customHeight="1" thickBot="1" x14ac:dyDescent="0.35">
      <c r="A48" s="112"/>
      <c r="B48" s="173" t="s">
        <v>231</v>
      </c>
      <c r="C48" s="174" t="s">
        <v>209</v>
      </c>
      <c r="D48" s="174" t="s">
        <v>183</v>
      </c>
      <c r="E48" s="116">
        <v>2892722</v>
      </c>
      <c r="F48" s="116">
        <v>2106414.48</v>
      </c>
      <c r="G48" s="97">
        <f t="shared" si="6"/>
        <v>72.817729460349113</v>
      </c>
      <c r="H48" s="98" t="e">
        <f>SUM(F48/#REF!)*100</f>
        <v>#REF!</v>
      </c>
      <c r="I48" s="101">
        <f t="shared" si="5"/>
        <v>72.817729460349113</v>
      </c>
      <c r="J48" s="137">
        <f t="shared" si="4"/>
        <v>0.72817729460349112</v>
      </c>
    </row>
    <row r="49" spans="1:12" s="65" customFormat="1" ht="18.75" hidden="1" customHeight="1" x14ac:dyDescent="0.3">
      <c r="A49" s="66">
        <v>9</v>
      </c>
      <c r="B49" s="170" t="s">
        <v>232</v>
      </c>
      <c r="C49" s="121" t="s">
        <v>233</v>
      </c>
      <c r="D49" s="171" t="s">
        <v>204</v>
      </c>
      <c r="E49" s="150">
        <f>SUM(E50)</f>
        <v>0</v>
      </c>
      <c r="F49" s="175">
        <f>SUM(F50)</f>
        <v>0</v>
      </c>
      <c r="G49" s="165" t="e">
        <f t="shared" si="6"/>
        <v>#DIV/0!</v>
      </c>
      <c r="H49" s="152" t="e">
        <f>SUM(F49/#REF!)*100</f>
        <v>#REF!</v>
      </c>
      <c r="I49" s="101" t="e">
        <f t="shared" si="5"/>
        <v>#DIV/0!</v>
      </c>
      <c r="J49" s="153"/>
    </row>
    <row r="50" spans="1:12" s="75" customFormat="1" ht="23.25" hidden="1" customHeight="1" x14ac:dyDescent="0.3">
      <c r="A50" s="76"/>
      <c r="B50" s="85" t="s">
        <v>234</v>
      </c>
      <c r="C50" s="86" t="s">
        <v>233</v>
      </c>
      <c r="D50" s="87" t="s">
        <v>200</v>
      </c>
      <c r="E50" s="88"/>
      <c r="F50" s="176"/>
      <c r="G50" s="97" t="e">
        <f t="shared" si="6"/>
        <v>#DIV/0!</v>
      </c>
      <c r="H50" s="98" t="e">
        <f>SUM(F50/#REF!)*100</f>
        <v>#REF!</v>
      </c>
      <c r="I50" s="101" t="e">
        <f t="shared" si="5"/>
        <v>#DIV/0!</v>
      </c>
      <c r="J50" s="153"/>
    </row>
    <row r="51" spans="1:12" s="65" customFormat="1" ht="21" customHeight="1" x14ac:dyDescent="0.3">
      <c r="A51" s="66">
        <v>9</v>
      </c>
      <c r="B51" s="170" t="s">
        <v>235</v>
      </c>
      <c r="C51" s="121">
        <v>10</v>
      </c>
      <c r="D51" s="121" t="s">
        <v>176</v>
      </c>
      <c r="E51" s="150">
        <f>SUM(E52:E55)</f>
        <v>5798830.9700000007</v>
      </c>
      <c r="F51" s="150">
        <f>SUM(F52:F55)</f>
        <v>5048911.97</v>
      </c>
      <c r="G51" s="130">
        <f t="shared" si="6"/>
        <v>87.067755485895788</v>
      </c>
      <c r="H51" s="131" t="e">
        <f>SUM(F51/#REF!)*100</f>
        <v>#REF!</v>
      </c>
      <c r="I51" s="101">
        <f t="shared" si="5"/>
        <v>87.067755485895788</v>
      </c>
      <c r="J51" s="74">
        <f t="shared" ref="J51:J57" si="7">F51/E51</f>
        <v>0.87067755485895792</v>
      </c>
    </row>
    <row r="52" spans="1:12" s="65" customFormat="1" ht="18.75" customHeight="1" x14ac:dyDescent="0.3">
      <c r="A52" s="76"/>
      <c r="B52" s="134" t="s">
        <v>236</v>
      </c>
      <c r="C52" s="104">
        <v>10</v>
      </c>
      <c r="D52" s="104" t="s">
        <v>175</v>
      </c>
      <c r="E52" s="106">
        <v>1000000</v>
      </c>
      <c r="F52" s="106">
        <v>712559.05</v>
      </c>
      <c r="G52" s="107">
        <f t="shared" si="6"/>
        <v>71.255905000000013</v>
      </c>
      <c r="H52" s="108" t="e">
        <f>SUM(F52/#REF!)*100</f>
        <v>#REF!</v>
      </c>
      <c r="I52" s="109">
        <f t="shared" si="5"/>
        <v>71.255905000000013</v>
      </c>
      <c r="J52" s="110">
        <f t="shared" si="7"/>
        <v>0.71255905000000008</v>
      </c>
    </row>
    <row r="53" spans="1:12" s="65" customFormat="1" ht="20.25" customHeight="1" x14ac:dyDescent="0.3">
      <c r="A53" s="76"/>
      <c r="B53" s="85" t="s">
        <v>237</v>
      </c>
      <c r="C53" s="86">
        <v>10</v>
      </c>
      <c r="D53" s="86" t="s">
        <v>197</v>
      </c>
      <c r="E53" s="88">
        <v>830000</v>
      </c>
      <c r="F53" s="88">
        <v>780000</v>
      </c>
      <c r="G53" s="89">
        <f t="shared" si="6"/>
        <v>93.975903614457835</v>
      </c>
      <c r="H53" s="90" t="e">
        <f>SUM(F53/#REF!)*100</f>
        <v>#REF!</v>
      </c>
      <c r="I53" s="101">
        <f t="shared" si="5"/>
        <v>93.975903614457835</v>
      </c>
      <c r="J53" s="102">
        <f t="shared" si="7"/>
        <v>0.93975903614457834</v>
      </c>
    </row>
    <row r="54" spans="1:12" s="65" customFormat="1" ht="18.75" x14ac:dyDescent="0.3">
      <c r="A54" s="76"/>
      <c r="B54" s="103" t="s">
        <v>238</v>
      </c>
      <c r="C54" s="104">
        <v>10</v>
      </c>
      <c r="D54" s="104" t="s">
        <v>183</v>
      </c>
      <c r="E54" s="106">
        <v>2968830.97</v>
      </c>
      <c r="F54" s="106">
        <v>2631065.92</v>
      </c>
      <c r="G54" s="107">
        <f t="shared" si="6"/>
        <v>88.622961245920976</v>
      </c>
      <c r="H54" s="108" t="e">
        <f>SUM(F54/#REF!)*100</f>
        <v>#REF!</v>
      </c>
      <c r="I54" s="109">
        <f t="shared" si="5"/>
        <v>88.622961245920976</v>
      </c>
      <c r="J54" s="110">
        <f t="shared" si="7"/>
        <v>0.88622961245920973</v>
      </c>
    </row>
    <row r="55" spans="1:12" s="65" customFormat="1" ht="19.5" thickBot="1" x14ac:dyDescent="0.35">
      <c r="A55" s="112"/>
      <c r="B55" s="113" t="s">
        <v>239</v>
      </c>
      <c r="C55" s="114">
        <v>10</v>
      </c>
      <c r="D55" s="114" t="s">
        <v>187</v>
      </c>
      <c r="E55" s="116">
        <v>1000000</v>
      </c>
      <c r="F55" s="116">
        <v>925287</v>
      </c>
      <c r="G55" s="89">
        <f t="shared" si="6"/>
        <v>92.528700000000001</v>
      </c>
      <c r="H55" s="90"/>
      <c r="I55" s="101">
        <f t="shared" si="5"/>
        <v>92.528700000000001</v>
      </c>
      <c r="J55" s="117">
        <f t="shared" si="7"/>
        <v>0.92528699999999997</v>
      </c>
    </row>
    <row r="56" spans="1:12" s="65" customFormat="1" ht="18.75" x14ac:dyDescent="0.3">
      <c r="A56" s="66">
        <v>10</v>
      </c>
      <c r="B56" s="67" t="s">
        <v>240</v>
      </c>
      <c r="C56" s="177">
        <v>11</v>
      </c>
      <c r="D56" s="178" t="s">
        <v>176</v>
      </c>
      <c r="E56" s="118">
        <f>SUM(E57:E58)</f>
        <v>355920</v>
      </c>
      <c r="F56" s="118">
        <f>F57</f>
        <v>246580</v>
      </c>
      <c r="G56" s="71">
        <f t="shared" si="6"/>
        <v>69.279613396268829</v>
      </c>
      <c r="H56" s="72" t="e">
        <f>SUM(G56/#REF!)*100</f>
        <v>#REF!</v>
      </c>
      <c r="I56" s="73">
        <f t="shared" si="5"/>
        <v>69.279613396268829</v>
      </c>
      <c r="J56" s="74">
        <f t="shared" si="7"/>
        <v>0.69279613396268824</v>
      </c>
    </row>
    <row r="57" spans="1:12" s="75" customFormat="1" ht="23.25" customHeight="1" thickBot="1" x14ac:dyDescent="0.35">
      <c r="A57" s="76"/>
      <c r="B57" s="179" t="s">
        <v>241</v>
      </c>
      <c r="C57" s="180">
        <v>11</v>
      </c>
      <c r="D57" s="181" t="s">
        <v>175</v>
      </c>
      <c r="E57" s="88">
        <v>355920</v>
      </c>
      <c r="F57" s="88">
        <v>246580</v>
      </c>
      <c r="G57" s="182">
        <f t="shared" si="6"/>
        <v>69.279613396268829</v>
      </c>
      <c r="H57" s="183" t="e">
        <f>SUM(G57/#REF!)*100</f>
        <v>#REF!</v>
      </c>
      <c r="I57" s="101">
        <f t="shared" si="5"/>
        <v>69.279613396268829</v>
      </c>
      <c r="J57" s="117">
        <f t="shared" si="7"/>
        <v>0.69279613396268824</v>
      </c>
    </row>
    <row r="58" spans="1:12" s="75" customFormat="1" ht="27" hidden="1" customHeight="1" x14ac:dyDescent="0.3">
      <c r="A58" s="112"/>
      <c r="B58" s="184" t="s">
        <v>242</v>
      </c>
      <c r="C58" s="185">
        <v>11</v>
      </c>
      <c r="D58" s="186" t="s">
        <v>179</v>
      </c>
      <c r="E58" s="116"/>
      <c r="F58" s="187"/>
      <c r="G58" s="89" t="e">
        <f t="shared" si="6"/>
        <v>#DIV/0!</v>
      </c>
      <c r="H58" s="90"/>
      <c r="I58" s="101" t="e">
        <f t="shared" si="5"/>
        <v>#DIV/0!</v>
      </c>
      <c r="J58" s="92"/>
    </row>
    <row r="59" spans="1:12" s="65" customFormat="1" ht="47.25" x14ac:dyDescent="0.3">
      <c r="A59" s="66">
        <v>11</v>
      </c>
      <c r="B59" s="67" t="s">
        <v>243</v>
      </c>
      <c r="C59" s="188" t="s">
        <v>202</v>
      </c>
      <c r="D59" s="68" t="s">
        <v>176</v>
      </c>
      <c r="E59" s="189">
        <f>SUM(E60:E62)</f>
        <v>6243925.04</v>
      </c>
      <c r="F59" s="189">
        <f>SUM(F60:F62)</f>
        <v>6243925.04</v>
      </c>
      <c r="G59" s="190">
        <f t="shared" si="6"/>
        <v>100</v>
      </c>
      <c r="H59" s="191" t="e">
        <f>SUM(F59/#REF!)*100</f>
        <v>#REF!</v>
      </c>
      <c r="I59" s="73">
        <f t="shared" si="5"/>
        <v>100</v>
      </c>
      <c r="J59" s="119">
        <f>F59/E59</f>
        <v>1</v>
      </c>
    </row>
    <row r="60" spans="1:12" s="65" customFormat="1" ht="48" customHeight="1" x14ac:dyDescent="0.3">
      <c r="A60" s="76"/>
      <c r="B60" s="103" t="s">
        <v>244</v>
      </c>
      <c r="C60" s="192" t="s">
        <v>202</v>
      </c>
      <c r="D60" s="104" t="s">
        <v>175</v>
      </c>
      <c r="E60" s="157">
        <v>5027299</v>
      </c>
      <c r="F60" s="154">
        <v>5027299</v>
      </c>
      <c r="G60" s="193">
        <f t="shared" si="6"/>
        <v>100</v>
      </c>
      <c r="H60" s="194" t="e">
        <f>SUM(F60/#REF!)*100</f>
        <v>#REF!</v>
      </c>
      <c r="I60" s="101">
        <f t="shared" si="5"/>
        <v>100</v>
      </c>
      <c r="J60" s="195">
        <f>F60/E60</f>
        <v>1</v>
      </c>
    </row>
    <row r="61" spans="1:12" s="65" customFormat="1" ht="47.25" hidden="1" x14ac:dyDescent="0.3">
      <c r="A61" s="76"/>
      <c r="B61" s="54" t="s">
        <v>245</v>
      </c>
      <c r="C61" s="192" t="s">
        <v>202</v>
      </c>
      <c r="D61" s="192" t="s">
        <v>197</v>
      </c>
      <c r="E61" s="157"/>
      <c r="F61" s="196"/>
      <c r="G61" s="197" t="e">
        <f t="shared" si="6"/>
        <v>#DIV/0!</v>
      </c>
      <c r="H61" s="198" t="e">
        <f>SUM(F61/#REF!)*100</f>
        <v>#REF!</v>
      </c>
      <c r="I61" s="101" t="e">
        <f t="shared" si="5"/>
        <v>#DIV/0!</v>
      </c>
      <c r="J61" s="92"/>
    </row>
    <row r="62" spans="1:12" s="65" customFormat="1" ht="31.5" customHeight="1" thickBot="1" x14ac:dyDescent="0.35">
      <c r="A62" s="76"/>
      <c r="B62" s="54" t="s">
        <v>246</v>
      </c>
      <c r="C62" s="199" t="s">
        <v>202</v>
      </c>
      <c r="D62" s="192" t="s">
        <v>197</v>
      </c>
      <c r="E62" s="200">
        <v>1216626.04</v>
      </c>
      <c r="F62" s="160">
        <v>1216626.04</v>
      </c>
      <c r="G62" s="197"/>
      <c r="H62" s="198"/>
      <c r="I62" s="101"/>
      <c r="J62" s="201">
        <f>F62/E62</f>
        <v>1</v>
      </c>
    </row>
    <row r="63" spans="1:12" s="75" customFormat="1" ht="18" customHeight="1" thickBot="1" x14ac:dyDescent="0.35">
      <c r="A63" s="202"/>
      <c r="B63" s="203" t="s">
        <v>247</v>
      </c>
      <c r="C63" s="204"/>
      <c r="D63" s="204"/>
      <c r="E63" s="205">
        <f>SUM(E59+E56+E51+E49+E46+E39+E31+E23+E19+E17+E8+E36)</f>
        <v>1155953899.7</v>
      </c>
      <c r="F63" s="205">
        <f>SUM(F8+F17+F19+F23+F31+F36+F39+F46+F51+F56+F59)</f>
        <v>1089899462.4599998</v>
      </c>
      <c r="G63" s="71">
        <f>SUM(F63/E63)*100</f>
        <v>94.285720455016147</v>
      </c>
      <c r="H63" s="72" t="e">
        <f>SUM(F63/#REF!)*100</f>
        <v>#REF!</v>
      </c>
      <c r="I63" s="101">
        <f>SUM(F63/E63*100)</f>
        <v>94.285720455016147</v>
      </c>
      <c r="J63" s="206">
        <f>F63/E63</f>
        <v>0.94285720455016153</v>
      </c>
      <c r="L63" s="207"/>
    </row>
    <row r="64" spans="1:12" s="75" customFormat="1" ht="21" customHeight="1" thickBot="1" x14ac:dyDescent="0.35">
      <c r="A64" s="208"/>
      <c r="B64" s="209" t="s">
        <v>248</v>
      </c>
      <c r="C64" s="210"/>
      <c r="D64" s="210"/>
      <c r="E64" s="211">
        <f>ДОХОДЫ!D10-'расходы '!E63</f>
        <v>-78128450.450000048</v>
      </c>
      <c r="F64" s="212">
        <f>ДОХОДЫ!E10-'расходы '!F63</f>
        <v>-58947049.299999952</v>
      </c>
      <c r="G64" s="213"/>
      <c r="H64" s="214"/>
      <c r="I64" s="215"/>
      <c r="J64" s="206"/>
    </row>
    <row r="65" spans="1:10" s="65" customFormat="1" ht="14.1" customHeight="1" x14ac:dyDescent="0.3">
      <c r="A65" s="53"/>
      <c r="B65" s="161"/>
      <c r="C65" s="216"/>
      <c r="D65" s="216"/>
      <c r="E65" s="217"/>
      <c r="F65" s="217"/>
      <c r="G65" s="218" t="e">
        <f>SUM(F65/E65)*100</f>
        <v>#DIV/0!</v>
      </c>
      <c r="H65" s="219" t="e">
        <f>SUM(F65/#REF!)*100</f>
        <v>#REF!</v>
      </c>
      <c r="I65" s="220"/>
      <c r="J65" s="221"/>
    </row>
    <row r="66" spans="1:10" s="65" customFormat="1" ht="21" customHeight="1" x14ac:dyDescent="0.3">
      <c r="A66" s="222"/>
      <c r="B66" s="223"/>
      <c r="C66" s="224"/>
      <c r="D66" s="224"/>
      <c r="E66" s="225"/>
      <c r="F66" s="226"/>
      <c r="G66" s="227"/>
      <c r="H66" s="227"/>
      <c r="I66" s="227"/>
      <c r="J66" s="228"/>
    </row>
    <row r="67" spans="1:10" s="65" customFormat="1" ht="18.75" x14ac:dyDescent="0.3">
      <c r="A67" s="222"/>
      <c r="B67" s="223"/>
      <c r="C67" s="224"/>
      <c r="D67" s="224"/>
      <c r="E67" s="225"/>
      <c r="F67" s="225"/>
      <c r="G67" s="227"/>
      <c r="H67" s="227"/>
      <c r="I67" s="227"/>
      <c r="J67" s="228"/>
    </row>
    <row r="68" spans="1:10" s="65" customFormat="1" ht="18.75" x14ac:dyDescent="0.3">
      <c r="A68" s="229"/>
      <c r="B68" s="229"/>
      <c r="C68" s="229"/>
      <c r="D68" s="229"/>
      <c r="E68" s="230"/>
      <c r="F68" s="230"/>
      <c r="G68" s="229"/>
      <c r="H68" s="229"/>
      <c r="I68" s="229"/>
      <c r="J68" s="231"/>
    </row>
    <row r="69" spans="1:10" s="51" customFormat="1" ht="12.75" x14ac:dyDescent="0.2">
      <c r="C69" s="52"/>
      <c r="J69" s="232"/>
    </row>
    <row r="70" spans="1:10" x14ac:dyDescent="0.25">
      <c r="A70" s="51"/>
      <c r="B70" s="51"/>
      <c r="C70" s="52"/>
      <c r="D70" s="52"/>
      <c r="E70" s="51"/>
      <c r="F70" s="51"/>
      <c r="G70" s="51"/>
      <c r="H70" s="51"/>
      <c r="I70" s="51"/>
      <c r="J70" s="232"/>
    </row>
  </sheetData>
  <mergeCells count="8">
    <mergeCell ref="B7:J7"/>
    <mergeCell ref="F2:J2"/>
    <mergeCell ref="F3:J3"/>
    <mergeCell ref="A5:A6"/>
    <mergeCell ref="B5:B6"/>
    <mergeCell ref="C5:C6"/>
    <mergeCell ref="D5:D6"/>
    <mergeCell ref="E5:J5"/>
  </mergeCells>
  <pageMargins left="1.1811023622047245" right="0.39370078740157483" top="0.78740157480314965" bottom="0.39370078740157483" header="0.51181102362204722" footer="0.51181102362204722"/>
  <pageSetup paperSize="9" scale="63" firstPageNumber="0" orientation="portrait" horizontalDpi="300" verticalDpi="300" r:id="rId1"/>
  <rowBreaks count="1" manualBreakCount="1">
    <brk id="4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8"/>
  <sheetViews>
    <sheetView tabSelected="1" view="pageBreakPreview" topLeftCell="A22" zoomScaleNormal="100" zoomScaleSheetLayoutView="100" workbookViewId="0">
      <selection activeCell="A6" sqref="A6:E18"/>
    </sheetView>
  </sheetViews>
  <sheetFormatPr defaultRowHeight="15" x14ac:dyDescent="0.25"/>
  <cols>
    <col min="1" max="1" width="39.140625" style="6" customWidth="1"/>
    <col min="2" max="2" width="15.85546875" style="6" hidden="1" customWidth="1"/>
    <col min="3" max="3" width="31.140625" style="6" customWidth="1"/>
    <col min="4" max="4" width="19.7109375" style="6" customWidth="1"/>
    <col min="5" max="5" width="21" style="6" customWidth="1"/>
    <col min="6" max="256" width="9.140625" style="6" customWidth="1"/>
    <col min="257" max="257" width="42.42578125" style="6" customWidth="1"/>
    <col min="258" max="258" width="11.5703125" style="6" hidden="1"/>
    <col min="259" max="259" width="38.140625" style="6" customWidth="1"/>
    <col min="260" max="260" width="24.42578125" style="6" customWidth="1"/>
    <col min="261" max="261" width="23.42578125" style="6" customWidth="1"/>
    <col min="262" max="512" width="9.140625" style="6" customWidth="1"/>
    <col min="513" max="513" width="42.42578125" style="6" customWidth="1"/>
    <col min="514" max="514" width="11.5703125" style="6" hidden="1"/>
    <col min="515" max="515" width="38.140625" style="6" customWidth="1"/>
    <col min="516" max="516" width="24.42578125" style="6" customWidth="1"/>
    <col min="517" max="517" width="23.42578125" style="6" customWidth="1"/>
    <col min="518" max="768" width="9.140625" style="6" customWidth="1"/>
    <col min="769" max="769" width="42.42578125" style="6" customWidth="1"/>
    <col min="770" max="770" width="11.5703125" style="6" hidden="1"/>
    <col min="771" max="771" width="38.140625" style="6" customWidth="1"/>
    <col min="772" max="772" width="24.42578125" style="6" customWidth="1"/>
    <col min="773" max="773" width="23.42578125" style="6" customWidth="1"/>
    <col min="774" max="1025" width="9.140625" style="6" customWidth="1"/>
    <col min="1026" max="16384" width="9.140625" style="17"/>
  </cols>
  <sheetData>
    <row r="1" spans="1:19" s="7" customFormat="1" ht="15.75" x14ac:dyDescent="0.25">
      <c r="A1" s="3"/>
      <c r="B1" s="4"/>
      <c r="C1" s="4"/>
      <c r="D1" s="401" t="s">
        <v>249</v>
      </c>
      <c r="E1" s="401"/>
      <c r="F1" s="5"/>
      <c r="G1" s="6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s="3" customFormat="1" ht="45" customHeight="1" x14ac:dyDescent="0.25">
      <c r="A2" s="8"/>
      <c r="B2" s="8"/>
      <c r="D2" s="393" t="str">
        <f>ДОХОДЫ!E3</f>
        <v>к решению Собрния представителей муниципального образования Заокский район от 20.06.2024 г. № 12/1</v>
      </c>
      <c r="E2" s="393"/>
      <c r="F2" s="9"/>
      <c r="G2" s="9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3" customFormat="1" ht="20.25" x14ac:dyDescent="0.3">
      <c r="B3" s="4"/>
      <c r="C3" s="10"/>
    </row>
    <row r="4" spans="1:19" s="3" customFormat="1" ht="49.35" customHeight="1" x14ac:dyDescent="0.2">
      <c r="A4" s="402" t="s">
        <v>250</v>
      </c>
      <c r="B4" s="402"/>
      <c r="C4" s="402"/>
      <c r="D4" s="402"/>
      <c r="E4" s="402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25">
      <c r="A5" s="12"/>
      <c r="B5" s="13"/>
      <c r="C5" s="14"/>
      <c r="D5" s="15"/>
      <c r="E5" s="16" t="s">
        <v>251</v>
      </c>
    </row>
    <row r="6" spans="1:19" s="6" customFormat="1" ht="42.75" customHeight="1" x14ac:dyDescent="0.2">
      <c r="A6" s="403" t="s">
        <v>252</v>
      </c>
      <c r="B6" s="404" t="s">
        <v>253</v>
      </c>
      <c r="C6" s="405" t="s">
        <v>254</v>
      </c>
      <c r="D6" s="406" t="s">
        <v>3</v>
      </c>
      <c r="E6" s="406"/>
    </row>
    <row r="7" spans="1:19" s="6" customFormat="1" ht="45.75" customHeight="1" x14ac:dyDescent="0.2">
      <c r="A7" s="403"/>
      <c r="B7" s="404"/>
      <c r="C7" s="405"/>
      <c r="D7" s="1" t="str">
        <f>ДОХОДЫ!D8</f>
        <v>Утвержденный план на 2023 год</v>
      </c>
      <c r="E7" s="2" t="str">
        <f>ДОХОДЫ!E8</f>
        <v>Исполнено за 2023 год</v>
      </c>
    </row>
    <row r="8" spans="1:19" s="6" customFormat="1" ht="12.75" x14ac:dyDescent="0.2">
      <c r="A8" s="18">
        <v>1</v>
      </c>
      <c r="B8" s="19" t="s">
        <v>255</v>
      </c>
      <c r="C8" s="20">
        <v>2</v>
      </c>
      <c r="D8" s="21">
        <v>3</v>
      </c>
      <c r="E8" s="22">
        <v>4</v>
      </c>
    </row>
    <row r="9" spans="1:19" s="28" customFormat="1" ht="18.75" x14ac:dyDescent="0.3">
      <c r="A9" s="23" t="s">
        <v>256</v>
      </c>
      <c r="B9" s="24" t="s">
        <v>257</v>
      </c>
      <c r="C9" s="25" t="str">
        <f t="shared" ref="C9:C18" si="0">IF(OR(LEFT(B9,5)="000 9",LEFT(B9,5)="000 7"),"X",IF(OR(RIGHT(B9,1)="A",RIGHT(B9,1)="А"),LEFT(B9,LEN(B9)-1) &amp; "0",B9))</f>
        <v>000 01 00 00 00 00 0000 000</v>
      </c>
      <c r="D9" s="26">
        <f>SUM(D10)</f>
        <v>78128450.450000048</v>
      </c>
      <c r="E9" s="27">
        <f>SUM(E10)</f>
        <v>58947049.299999833</v>
      </c>
    </row>
    <row r="10" spans="1:19" s="28" customFormat="1" ht="31.5" x14ac:dyDescent="0.3">
      <c r="A10" s="29" t="s">
        <v>258</v>
      </c>
      <c r="B10" s="30" t="s">
        <v>259</v>
      </c>
      <c r="C10" s="31" t="str">
        <f t="shared" si="0"/>
        <v>000 01 05 00 00 00 0000 000</v>
      </c>
      <c r="D10" s="32">
        <f>D11+D15</f>
        <v>78128450.450000048</v>
      </c>
      <c r="E10" s="33">
        <f>E11+E15</f>
        <v>58947049.299999833</v>
      </c>
    </row>
    <row r="11" spans="1:19" s="28" customFormat="1" ht="31.5" x14ac:dyDescent="0.3">
      <c r="A11" s="23" t="s">
        <v>260</v>
      </c>
      <c r="B11" s="24" t="s">
        <v>261</v>
      </c>
      <c r="C11" s="25" t="str">
        <f t="shared" si="0"/>
        <v>000 01 05 00 00 00 0000 500</v>
      </c>
      <c r="D11" s="26">
        <f t="shared" ref="D11:E13" si="1">SUM(D12)</f>
        <v>-1077825449.25</v>
      </c>
      <c r="E11" s="27">
        <f t="shared" si="1"/>
        <v>-1030952413.16</v>
      </c>
    </row>
    <row r="12" spans="1:19" s="28" customFormat="1" ht="31.5" x14ac:dyDescent="0.3">
      <c r="A12" s="29" t="s">
        <v>262</v>
      </c>
      <c r="B12" s="30" t="s">
        <v>263</v>
      </c>
      <c r="C12" s="31" t="str">
        <f t="shared" si="0"/>
        <v>000 01 05 02 00 00 0000 500</v>
      </c>
      <c r="D12" s="32">
        <f t="shared" si="1"/>
        <v>-1077825449.25</v>
      </c>
      <c r="E12" s="33">
        <f t="shared" si="1"/>
        <v>-1030952413.16</v>
      </c>
    </row>
    <row r="13" spans="1:19" s="28" customFormat="1" ht="31.5" x14ac:dyDescent="0.3">
      <c r="A13" s="29" t="s">
        <v>264</v>
      </c>
      <c r="B13" s="30" t="s">
        <v>265</v>
      </c>
      <c r="C13" s="31" t="str">
        <f t="shared" si="0"/>
        <v>000 01 05 02 01 00 0000 510</v>
      </c>
      <c r="D13" s="32">
        <f t="shared" si="1"/>
        <v>-1077825449.25</v>
      </c>
      <c r="E13" s="33">
        <f t="shared" si="1"/>
        <v>-1030952413.16</v>
      </c>
    </row>
    <row r="14" spans="1:19" s="28" customFormat="1" ht="47.25" x14ac:dyDescent="0.3">
      <c r="A14" s="29" t="s">
        <v>266</v>
      </c>
      <c r="B14" s="30" t="s">
        <v>267</v>
      </c>
      <c r="C14" s="31" t="str">
        <f t="shared" si="0"/>
        <v>000 01 05 02 01 05 0000 510</v>
      </c>
      <c r="D14" s="34">
        <v>-1077825449.25</v>
      </c>
      <c r="E14" s="33">
        <v>-1030952413.16</v>
      </c>
    </row>
    <row r="15" spans="1:19" s="28" customFormat="1" ht="31.5" x14ac:dyDescent="0.3">
      <c r="A15" s="23" t="s">
        <v>268</v>
      </c>
      <c r="B15" s="24" t="s">
        <v>269</v>
      </c>
      <c r="C15" s="25" t="str">
        <f t="shared" si="0"/>
        <v>000 01 05 00 00 00 0000 600</v>
      </c>
      <c r="D15" s="26">
        <f t="shared" ref="D15:E17" si="2">SUM(D16)</f>
        <v>1155953899.7</v>
      </c>
      <c r="E15" s="27">
        <f t="shared" si="2"/>
        <v>1089899462.4599998</v>
      </c>
    </row>
    <row r="16" spans="1:19" s="28" customFormat="1" ht="31.5" x14ac:dyDescent="0.3">
      <c r="A16" s="29" t="s">
        <v>270</v>
      </c>
      <c r="B16" s="30" t="s">
        <v>271</v>
      </c>
      <c r="C16" s="31" t="str">
        <f t="shared" si="0"/>
        <v>000 01 05 02 00 00 0000 600</v>
      </c>
      <c r="D16" s="32">
        <f t="shared" si="2"/>
        <v>1155953899.7</v>
      </c>
      <c r="E16" s="33">
        <f t="shared" si="2"/>
        <v>1089899462.4599998</v>
      </c>
    </row>
    <row r="17" spans="1:5" s="28" customFormat="1" ht="31.5" x14ac:dyDescent="0.3">
      <c r="A17" s="29" t="s">
        <v>272</v>
      </c>
      <c r="B17" s="30" t="s">
        <v>273</v>
      </c>
      <c r="C17" s="31" t="str">
        <f t="shared" si="0"/>
        <v>000 01 05 02 01 00 0000 610</v>
      </c>
      <c r="D17" s="32">
        <f t="shared" si="2"/>
        <v>1155953899.7</v>
      </c>
      <c r="E17" s="33">
        <f t="shared" si="2"/>
        <v>1089899462.4599998</v>
      </c>
    </row>
    <row r="18" spans="1:5" s="28" customFormat="1" ht="47.25" x14ac:dyDescent="0.3">
      <c r="A18" s="35" t="s">
        <v>274</v>
      </c>
      <c r="B18" s="36" t="s">
        <v>275</v>
      </c>
      <c r="C18" s="37" t="str">
        <f t="shared" si="0"/>
        <v>000 01 05 02 01 05 0000 610</v>
      </c>
      <c r="D18" s="38">
        <f>'расходы '!E63</f>
        <v>1155953899.7</v>
      </c>
      <c r="E18" s="39">
        <f>'расходы '!F63</f>
        <v>1089899462.4599998</v>
      </c>
    </row>
    <row r="19" spans="1:5" s="6" customFormat="1" ht="12.75" x14ac:dyDescent="0.2">
      <c r="A19" s="40"/>
      <c r="B19" s="41"/>
      <c r="C19" s="42"/>
      <c r="D19" s="43"/>
    </row>
    <row r="20" spans="1:5" x14ac:dyDescent="0.25">
      <c r="A20" s="44"/>
      <c r="B20" s="400"/>
      <c r="C20" s="400"/>
      <c r="D20" s="45"/>
    </row>
    <row r="21" spans="1:5" x14ac:dyDescent="0.25">
      <c r="A21" s="46"/>
      <c r="B21" s="47"/>
      <c r="C21" s="48"/>
      <c r="D21" s="48"/>
    </row>
    <row r="22" spans="1:5" x14ac:dyDescent="0.25">
      <c r="A22" s="44"/>
      <c r="B22" s="400"/>
      <c r="C22" s="400"/>
      <c r="D22" s="48"/>
    </row>
    <row r="23" spans="1:5" x14ac:dyDescent="0.25">
      <c r="A23" s="46"/>
      <c r="B23" s="47"/>
      <c r="C23" s="48"/>
      <c r="D23" s="48"/>
    </row>
    <row r="28" spans="1:5" ht="11.25" customHeight="1" x14ac:dyDescent="0.25"/>
  </sheetData>
  <mergeCells count="9">
    <mergeCell ref="B20:C20"/>
    <mergeCell ref="B22:C22"/>
    <mergeCell ref="D1:E1"/>
    <mergeCell ref="D2:E2"/>
    <mergeCell ref="A4:E4"/>
    <mergeCell ref="A6:A7"/>
    <mergeCell ref="B6:B7"/>
    <mergeCell ref="C6:C7"/>
    <mergeCell ref="D6:E6"/>
  </mergeCells>
  <pageMargins left="1.1811023622047245" right="0.31496062992125984" top="0.9055118110236221" bottom="0.59055118110236227" header="0.51181102362204722" footer="0"/>
  <pageSetup paperSize="9" scale="77" firstPageNumber="0" orientation="portrait" horizontalDpi="300" verticalDpi="300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Pages>0</Pages>
  <Words>0</Words>
  <Characters>0</Characters>
  <Application>Microsoft Excel</Application>
  <DocSecurity>0</DocSecurity>
  <Paragraphs>0</Paragraph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 </vt:lpstr>
      <vt:lpstr>ПРИЛОЖЕНИЕ 3</vt:lpstr>
      <vt:lpstr>_PBuhN_</vt:lpstr>
      <vt:lpstr>_PRukN_</vt:lpstr>
      <vt:lpstr>ДОХОДЫ!Заголовки_для_печати</vt:lpstr>
      <vt:lpstr>ДОХОДЫ!Область_печати</vt:lpstr>
      <vt:lpstr>'ПРИЛОЖЕНИЕ 3'!Область_печати</vt:lpstr>
      <vt:lpstr>'расходы '!Область_печати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Комиссарова</cp:lastModifiedBy>
  <cp:revision>1</cp:revision>
  <cp:lastPrinted>2024-06-21T11:20:10Z</cp:lastPrinted>
  <dcterms:created xsi:type="dcterms:W3CDTF">2015-04-08T14:07:55Z</dcterms:created>
  <dcterms:modified xsi:type="dcterms:W3CDTF">2024-06-21T11:20:12Z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iddenSlides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MClips">
    <vt:i4>0</vt:i4>
  </property>
  <property fmtid="{D5CDD505-2E9C-101B-9397-08002B2CF9AE}" pid="8" name="Notes">
    <vt:i4>0</vt:i4>
  </property>
  <property fmtid="{D5CDD505-2E9C-101B-9397-08002B2CF9AE}" pid="9" name="ScaleCrop">
    <vt:bool>false</vt:bool>
  </property>
  <property fmtid="{D5CDD505-2E9C-101B-9397-08002B2CF9AE}" pid="10" name="ShareDoc">
    <vt:bool>false</vt:bool>
  </property>
  <property fmtid="{D5CDD505-2E9C-101B-9397-08002B2CF9AE}" pid="11" name="Slides">
    <vt:i4>0</vt:i4>
  </property>
</Properties>
</file>